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ıp fakültesi\Desktop\"/>
    </mc:Choice>
  </mc:AlternateContent>
  <bookViews>
    <workbookView xWindow="0" yWindow="0" windowWidth="20730" windowHeight="11760" tabRatio="615"/>
  </bookViews>
  <sheets>
    <sheet name="DersYükü" sheetId="11" r:id="rId1"/>
    <sheet name="DersProg" sheetId="12" r:id="rId2"/>
  </sheets>
  <externalReferences>
    <externalReference r:id="rId3"/>
  </externalReferences>
  <definedNames>
    <definedName name="_xlnm._FilterDatabase" localSheetId="0" hidden="1">DersYükü!$AB$8:$AB$10</definedName>
    <definedName name="BİRİMİ">DersYükü!$AL$16:$AN$25</definedName>
    <definedName name="ders1" localSheetId="0">DersYükü!$A$17:$S$37</definedName>
    <definedName name="ders1">#REF!</definedName>
    <definedName name="ders2" localSheetId="0">DersYükü!$A$41:$S$44</definedName>
    <definedName name="ders2">#REF!</definedName>
    <definedName name="derssec" localSheetId="0">DersYükü!#REF!</definedName>
    <definedName name="derssec">#REF!</definedName>
    <definedName name="GeceBirim" localSheetId="0">#REF!</definedName>
    <definedName name="GeceBirim">#REF!</definedName>
    <definedName name="NormalBirim" localSheetId="0">#REF!</definedName>
    <definedName name="NormalBirim">#REF!</definedName>
    <definedName name="_xlnm.Criteria" localSheetId="0">DersYükü!$AB$8:$AB$10</definedName>
    <definedName name="_xlnm.Print_Area" localSheetId="0">DersYükü!$A$133:$W$197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5" i="11" l="1"/>
  <c r="H45" i="11" l="1"/>
  <c r="H176" i="11" s="1"/>
  <c r="K45" i="11"/>
  <c r="K176" i="11" s="1"/>
  <c r="A64" i="11" l="1"/>
  <c r="A169" i="11" l="1"/>
  <c r="H175" i="11" l="1"/>
  <c r="AD17" i="11" l="1"/>
  <c r="AQ54" i="11"/>
  <c r="AC39" i="11" l="1"/>
  <c r="AC38" i="11" l="1"/>
  <c r="E42" i="11" l="1"/>
  <c r="E45" i="11" s="1"/>
  <c r="AS52" i="11" l="1"/>
  <c r="AD35" i="11"/>
  <c r="AD36" i="11"/>
  <c r="F59" i="11"/>
  <c r="G59" i="11"/>
  <c r="H59" i="11"/>
  <c r="J59" i="11"/>
  <c r="L59" i="11"/>
  <c r="N59" i="11"/>
  <c r="AE35" i="11" s="1"/>
  <c r="P59" i="11"/>
  <c r="R59" i="11"/>
  <c r="T59" i="11"/>
  <c r="V59" i="11"/>
  <c r="AE36" i="11" l="1"/>
  <c r="AS53" i="11"/>
  <c r="AE25" i="11"/>
  <c r="D161" i="11"/>
  <c r="D162" i="11"/>
  <c r="D163" i="11"/>
  <c r="D164" i="11"/>
  <c r="D165" i="11"/>
  <c r="D166" i="11"/>
  <c r="D167" i="11"/>
  <c r="V161" i="11"/>
  <c r="W161" i="11"/>
  <c r="V162" i="11"/>
  <c r="W162" i="11"/>
  <c r="V163" i="11"/>
  <c r="W163" i="11"/>
  <c r="V164" i="11"/>
  <c r="W164" i="11"/>
  <c r="V165" i="11"/>
  <c r="W165" i="11"/>
  <c r="V166" i="11"/>
  <c r="W166" i="11"/>
  <c r="V167" i="11"/>
  <c r="W167" i="11"/>
  <c r="T161" i="11"/>
  <c r="U161" i="11"/>
  <c r="T162" i="11"/>
  <c r="U162" i="11"/>
  <c r="T163" i="11"/>
  <c r="U163" i="11"/>
  <c r="T164" i="11"/>
  <c r="U164" i="11"/>
  <c r="T165" i="11"/>
  <c r="U165" i="11"/>
  <c r="T166" i="11"/>
  <c r="U166" i="11"/>
  <c r="T167" i="11"/>
  <c r="U167" i="11"/>
  <c r="P161" i="11"/>
  <c r="P162" i="11"/>
  <c r="P163" i="11"/>
  <c r="P164" i="11"/>
  <c r="P165" i="11"/>
  <c r="P166" i="11"/>
  <c r="P167" i="11"/>
  <c r="V155" i="11"/>
  <c r="W155" i="11"/>
  <c r="V156" i="11"/>
  <c r="W156" i="11"/>
  <c r="V157" i="11"/>
  <c r="W157" i="11"/>
  <c r="T155" i="11"/>
  <c r="U155" i="11"/>
  <c r="T156" i="11"/>
  <c r="U156" i="11"/>
  <c r="T157" i="11"/>
  <c r="U157" i="11"/>
  <c r="P155" i="11"/>
  <c r="P156" i="11"/>
  <c r="P157" i="11"/>
  <c r="C152" i="11"/>
  <c r="C156" i="11"/>
  <c r="D156" i="11" l="1"/>
  <c r="B155" i="11"/>
  <c r="B156" i="11"/>
  <c r="C161" i="11" l="1"/>
  <c r="C162" i="11"/>
  <c r="C163" i="11"/>
  <c r="C164" i="11"/>
  <c r="C165" i="11"/>
  <c r="C166" i="11"/>
  <c r="C167" i="11"/>
  <c r="B166" i="11"/>
  <c r="B167" i="11"/>
  <c r="B161" i="11"/>
  <c r="B162" i="11"/>
  <c r="B163" i="11"/>
  <c r="B164" i="11"/>
  <c r="B165" i="11"/>
  <c r="V37" i="11" l="1"/>
  <c r="T37" i="11"/>
  <c r="V27" i="11" l="1"/>
  <c r="T27" i="11"/>
  <c r="T38" i="11" l="1"/>
  <c r="V38" i="11"/>
  <c r="AD25" i="11" l="1"/>
  <c r="AD34" i="11" l="1"/>
  <c r="AD33" i="11"/>
  <c r="AD30" i="11"/>
  <c r="AC50" i="11" l="1"/>
  <c r="AC45" i="11" l="1"/>
  <c r="AB41" i="11" s="1"/>
  <c r="AC46" i="11"/>
  <c r="AC55" i="11"/>
  <c r="AC54" i="11"/>
  <c r="AC53" i="11"/>
  <c r="AC52" i="11"/>
  <c r="AC51" i="11"/>
  <c r="AC48" i="11" l="1"/>
  <c r="AC47" i="11"/>
  <c r="AC49" i="11"/>
  <c r="K24" i="12" l="1"/>
  <c r="K23" i="12"/>
  <c r="K22" i="12"/>
  <c r="G24" i="12"/>
  <c r="G23" i="12"/>
  <c r="B24" i="12"/>
  <c r="Q172" i="11"/>
  <c r="N172" i="11"/>
  <c r="K172" i="11"/>
  <c r="H172" i="11"/>
  <c r="E172" i="11"/>
  <c r="E171" i="11"/>
  <c r="A171" i="11"/>
  <c r="H171" i="11"/>
  <c r="N171" i="11"/>
  <c r="T171" i="11"/>
  <c r="Q174" i="11"/>
  <c r="Q175" i="11"/>
  <c r="N174" i="11"/>
  <c r="N175" i="11"/>
  <c r="K174" i="11"/>
  <c r="H174" i="11"/>
  <c r="A174" i="11"/>
  <c r="A175" i="11"/>
  <c r="A176" i="11"/>
  <c r="E174" i="11"/>
  <c r="E175" i="11"/>
  <c r="R196" i="11"/>
  <c r="R195" i="11"/>
  <c r="H196" i="11"/>
  <c r="H195" i="11"/>
  <c r="T179" i="11"/>
  <c r="P179" i="11"/>
  <c r="L179" i="11"/>
  <c r="R192" i="11"/>
  <c r="G192" i="11"/>
  <c r="D159" i="11"/>
  <c r="D160" i="11"/>
  <c r="D147" i="11"/>
  <c r="D149" i="11"/>
  <c r="D150" i="11"/>
  <c r="D151" i="11"/>
  <c r="D152" i="11"/>
  <c r="D153" i="11"/>
  <c r="D154" i="11"/>
  <c r="D155" i="11"/>
  <c r="D157" i="11"/>
  <c r="D148" i="11"/>
  <c r="A147" i="11"/>
  <c r="AE17" i="11"/>
  <c r="AD19" i="11"/>
  <c r="AD20" i="11"/>
  <c r="AD21" i="11"/>
  <c r="AD22" i="11"/>
  <c r="AD23" i="11"/>
  <c r="AD24" i="11"/>
  <c r="AD26" i="11"/>
  <c r="AD28" i="11"/>
  <c r="AD29" i="11"/>
  <c r="AD31" i="11"/>
  <c r="AD32" i="11"/>
  <c r="AD18" i="11"/>
  <c r="AT58" i="11"/>
  <c r="AT57" i="11"/>
  <c r="AT56" i="11"/>
  <c r="AT55" i="11"/>
  <c r="AT53" i="11"/>
  <c r="AT52" i="11"/>
  <c r="AT51" i="11"/>
  <c r="AT50" i="11"/>
  <c r="AS58" i="11"/>
  <c r="AS57" i="11"/>
  <c r="AS56" i="11"/>
  <c r="AS55" i="11"/>
  <c r="AS51" i="11"/>
  <c r="AS50" i="11"/>
  <c r="AR58" i="11"/>
  <c r="AR57" i="11"/>
  <c r="AR56" i="11"/>
  <c r="AR55" i="11"/>
  <c r="AR53" i="11"/>
  <c r="AR52" i="11"/>
  <c r="AR51" i="11"/>
  <c r="AR50" i="11"/>
  <c r="AQ58" i="11"/>
  <c r="AQ57" i="11"/>
  <c r="AQ56" i="11"/>
  <c r="AQ55" i="11"/>
  <c r="AQ53" i="11"/>
  <c r="AQ52" i="11"/>
  <c r="AQ51" i="11"/>
  <c r="AQ50" i="11"/>
  <c r="AP58" i="11"/>
  <c r="AP57" i="11"/>
  <c r="AP56" i="11"/>
  <c r="AP55" i="11"/>
  <c r="AP53" i="11"/>
  <c r="AP52" i="11"/>
  <c r="AP51" i="11"/>
  <c r="AP50" i="11"/>
  <c r="AO58" i="11"/>
  <c r="AO57" i="11"/>
  <c r="AO56" i="11"/>
  <c r="AO55" i="11"/>
  <c r="AO53" i="11"/>
  <c r="AO52" i="11"/>
  <c r="AO51" i="11"/>
  <c r="AO50" i="11"/>
  <c r="AN58" i="11"/>
  <c r="AN57" i="11"/>
  <c r="AN56" i="11"/>
  <c r="AN55" i="11"/>
  <c r="AN53" i="11"/>
  <c r="AN52" i="11"/>
  <c r="AN51" i="11"/>
  <c r="AN50" i="11"/>
  <c r="AM58" i="11"/>
  <c r="AM57" i="11"/>
  <c r="AM56" i="11"/>
  <c r="AM55" i="11"/>
  <c r="AM53" i="11"/>
  <c r="AM51" i="11"/>
  <c r="AM52" i="11"/>
  <c r="AM50" i="11"/>
  <c r="AL58" i="11"/>
  <c r="AL57" i="11"/>
  <c r="AL56" i="11"/>
  <c r="AL55" i="11"/>
  <c r="AL53" i="11"/>
  <c r="AL52" i="11"/>
  <c r="AL51" i="11"/>
  <c r="AL50" i="11"/>
  <c r="AK58" i="11"/>
  <c r="AK57" i="11"/>
  <c r="AK56" i="11"/>
  <c r="AK55" i="11"/>
  <c r="AK53" i="11"/>
  <c r="AK52" i="11"/>
  <c r="AK51" i="11"/>
  <c r="AK50" i="11"/>
  <c r="H42" i="11" l="1"/>
  <c r="E173" i="11"/>
  <c r="T174" i="11"/>
  <c r="T175" i="11"/>
  <c r="AB42" i="11" l="1"/>
  <c r="AB43" i="11"/>
  <c r="AE38" i="11"/>
  <c r="N42" i="11" s="1"/>
  <c r="H173" i="11"/>
  <c r="P152" i="11"/>
  <c r="P153" i="11"/>
  <c r="P154" i="11"/>
  <c r="P159" i="11"/>
  <c r="P160" i="11"/>
  <c r="A4" i="12"/>
  <c r="V154" i="11"/>
  <c r="W154" i="11"/>
  <c r="V158" i="11"/>
  <c r="W158" i="11"/>
  <c r="V159" i="11"/>
  <c r="W159" i="11"/>
  <c r="V160" i="11"/>
  <c r="W160" i="11"/>
  <c r="V168" i="11"/>
  <c r="W168" i="11"/>
  <c r="T154" i="11"/>
  <c r="U154" i="11"/>
  <c r="T158" i="11"/>
  <c r="U158" i="11"/>
  <c r="T159" i="11"/>
  <c r="U159" i="11"/>
  <c r="T160" i="11"/>
  <c r="U160" i="11"/>
  <c r="T168" i="11"/>
  <c r="U168" i="11"/>
  <c r="C154" i="11"/>
  <c r="C155" i="11"/>
  <c r="C157" i="11"/>
  <c r="C159" i="11"/>
  <c r="C160" i="11"/>
  <c r="B154" i="11"/>
  <c r="B157" i="11"/>
  <c r="B159" i="11"/>
  <c r="B160" i="11"/>
  <c r="B168" i="11"/>
  <c r="A159" i="11"/>
  <c r="K42" i="11" l="1"/>
  <c r="A1" i="12" l="1"/>
  <c r="A2" i="12"/>
  <c r="A3" i="12"/>
  <c r="J7" i="12"/>
  <c r="G7" i="12"/>
  <c r="E7" i="12"/>
  <c r="B13" i="12"/>
  <c r="B14" i="12"/>
  <c r="B15" i="12"/>
  <c r="B16" i="12"/>
  <c r="B17" i="12"/>
  <c r="B11" i="12"/>
  <c r="B12" i="12"/>
  <c r="B10" i="12"/>
  <c r="B9" i="12"/>
  <c r="B23" i="12"/>
  <c r="B22" i="12"/>
  <c r="N173" i="11" l="1"/>
  <c r="C7" i="12"/>
  <c r="G22" i="12"/>
  <c r="I21" i="12"/>
  <c r="E21" i="12"/>
  <c r="C19" i="12"/>
  <c r="M13" i="12"/>
  <c r="K13" i="12"/>
  <c r="I13" i="12"/>
  <c r="M17" i="12" l="1"/>
  <c r="L17" i="12"/>
  <c r="K17" i="12"/>
  <c r="J17" i="12"/>
  <c r="I17" i="12"/>
  <c r="G17" i="12"/>
  <c r="F17" i="12"/>
  <c r="E17" i="12"/>
  <c r="D17" i="12"/>
  <c r="C17" i="12"/>
  <c r="M16" i="12"/>
  <c r="L16" i="12"/>
  <c r="K16" i="12"/>
  <c r="J16" i="12"/>
  <c r="I16" i="12"/>
  <c r="G16" i="12"/>
  <c r="F16" i="12"/>
  <c r="E16" i="12"/>
  <c r="D16" i="12"/>
  <c r="C16" i="12"/>
  <c r="M15" i="12"/>
  <c r="L15" i="12"/>
  <c r="K15" i="12"/>
  <c r="J15" i="12"/>
  <c r="I15" i="12"/>
  <c r="G15" i="12"/>
  <c r="F15" i="12"/>
  <c r="E15" i="12"/>
  <c r="D15" i="12"/>
  <c r="C15" i="12"/>
  <c r="M14" i="12"/>
  <c r="L14" i="12"/>
  <c r="K14" i="12"/>
  <c r="J14" i="12"/>
  <c r="I14" i="12"/>
  <c r="G14" i="12"/>
  <c r="F14" i="12"/>
  <c r="E14" i="12"/>
  <c r="D14" i="12"/>
  <c r="C14" i="12"/>
  <c r="L13" i="12"/>
  <c r="J13" i="12"/>
  <c r="G13" i="12"/>
  <c r="F13" i="12"/>
  <c r="E13" i="12"/>
  <c r="D13" i="12"/>
  <c r="C13" i="12"/>
  <c r="M12" i="12"/>
  <c r="L12" i="12"/>
  <c r="K12" i="12"/>
  <c r="J12" i="12"/>
  <c r="I12" i="12"/>
  <c r="G12" i="12"/>
  <c r="F12" i="12"/>
  <c r="E12" i="12"/>
  <c r="D12" i="12"/>
  <c r="C12" i="12"/>
  <c r="M11" i="12"/>
  <c r="L11" i="12"/>
  <c r="K11" i="12"/>
  <c r="J11" i="12"/>
  <c r="I11" i="12"/>
  <c r="G11" i="12"/>
  <c r="F11" i="12"/>
  <c r="E11" i="12"/>
  <c r="D11" i="12"/>
  <c r="C11" i="12"/>
  <c r="M10" i="12"/>
  <c r="L10" i="12"/>
  <c r="K10" i="12"/>
  <c r="J10" i="12"/>
  <c r="I10" i="12"/>
  <c r="G10" i="12"/>
  <c r="F10" i="12"/>
  <c r="E10" i="12"/>
  <c r="D10" i="12"/>
  <c r="C10" i="12"/>
  <c r="M9" i="12"/>
  <c r="L9" i="12"/>
  <c r="K9" i="12"/>
  <c r="J9" i="12"/>
  <c r="I9" i="12"/>
  <c r="G9" i="12"/>
  <c r="F9" i="12"/>
  <c r="E9" i="12"/>
  <c r="D9" i="12"/>
  <c r="C9" i="12"/>
  <c r="K19" i="12" l="1"/>
  <c r="A7" i="12"/>
  <c r="A133" i="11" l="1"/>
  <c r="L143" i="11"/>
  <c r="K143" i="11"/>
  <c r="L142" i="11"/>
  <c r="V142" i="11"/>
  <c r="K142" i="11"/>
  <c r="A143" i="11"/>
  <c r="A142" i="11"/>
  <c r="E141" i="11"/>
  <c r="E140" i="11"/>
  <c r="E139" i="11"/>
  <c r="L141" i="11"/>
  <c r="A145" i="11"/>
  <c r="C147" i="11"/>
  <c r="W145" i="11"/>
  <c r="V145" i="11"/>
  <c r="U145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H145" i="11"/>
  <c r="G145" i="11"/>
  <c r="F145" i="11"/>
  <c r="E145" i="11"/>
  <c r="D145" i="11"/>
  <c r="C145" i="11"/>
  <c r="B145" i="11"/>
  <c r="P141" i="11"/>
  <c r="H141" i="11"/>
  <c r="H5" i="11"/>
  <c r="A196" i="11"/>
  <c r="T141" i="11"/>
  <c r="H136" i="11" l="1"/>
  <c r="F5" i="12"/>
  <c r="A61" i="11"/>
  <c r="A192" i="11" s="1"/>
  <c r="R193" i="11"/>
  <c r="A193" i="11"/>
  <c r="E190" i="11"/>
  <c r="D190" i="11"/>
  <c r="C190" i="11"/>
  <c r="B190" i="11"/>
  <c r="A190" i="11"/>
  <c r="V189" i="11"/>
  <c r="T189" i="11"/>
  <c r="R189" i="11"/>
  <c r="P189" i="11"/>
  <c r="N189" i="11"/>
  <c r="L189" i="11"/>
  <c r="J189" i="11"/>
  <c r="H189" i="11"/>
  <c r="G189" i="11"/>
  <c r="F189" i="11"/>
  <c r="E189" i="11"/>
  <c r="D189" i="11"/>
  <c r="C189" i="11"/>
  <c r="B189" i="11"/>
  <c r="A189" i="11"/>
  <c r="V188" i="11"/>
  <c r="T188" i="11"/>
  <c r="R188" i="11"/>
  <c r="P188" i="11"/>
  <c r="N188" i="11"/>
  <c r="L188" i="11"/>
  <c r="J188" i="11"/>
  <c r="H188" i="11"/>
  <c r="G188" i="11"/>
  <c r="F188" i="11"/>
  <c r="E188" i="11"/>
  <c r="D188" i="11"/>
  <c r="C188" i="11"/>
  <c r="B188" i="11"/>
  <c r="A188" i="11"/>
  <c r="V187" i="11"/>
  <c r="T187" i="11"/>
  <c r="R187" i="11"/>
  <c r="P187" i="11"/>
  <c r="N187" i="11"/>
  <c r="L187" i="11"/>
  <c r="J187" i="11"/>
  <c r="H187" i="11"/>
  <c r="G187" i="11"/>
  <c r="F187" i="11"/>
  <c r="E187" i="11"/>
  <c r="D187" i="11"/>
  <c r="C187" i="11"/>
  <c r="B187" i="11"/>
  <c r="A187" i="11"/>
  <c r="V186" i="11"/>
  <c r="T186" i="11"/>
  <c r="R186" i="11"/>
  <c r="P186" i="11"/>
  <c r="N186" i="11"/>
  <c r="L186" i="11"/>
  <c r="J186" i="11"/>
  <c r="H186" i="11"/>
  <c r="G186" i="11"/>
  <c r="F186" i="11"/>
  <c r="E186" i="11"/>
  <c r="D186" i="11"/>
  <c r="C186" i="11"/>
  <c r="B186" i="11"/>
  <c r="A186" i="11"/>
  <c r="T185" i="11"/>
  <c r="P185" i="11"/>
  <c r="L185" i="11"/>
  <c r="H185" i="11"/>
  <c r="F185" i="11"/>
  <c r="E185" i="11"/>
  <c r="D185" i="11"/>
  <c r="C185" i="11"/>
  <c r="B185" i="11"/>
  <c r="A185" i="11"/>
  <c r="V184" i="11"/>
  <c r="T184" i="11"/>
  <c r="R184" i="11"/>
  <c r="P184" i="11"/>
  <c r="N184" i="11"/>
  <c r="L184" i="11"/>
  <c r="J184" i="11"/>
  <c r="H184" i="11"/>
  <c r="G184" i="11"/>
  <c r="F184" i="11"/>
  <c r="E184" i="11"/>
  <c r="D184" i="11"/>
  <c r="C184" i="11"/>
  <c r="B184" i="11"/>
  <c r="A184" i="11"/>
  <c r="V183" i="11"/>
  <c r="T183" i="11"/>
  <c r="R183" i="11"/>
  <c r="P183" i="11"/>
  <c r="N183" i="11"/>
  <c r="L183" i="11"/>
  <c r="J183" i="11"/>
  <c r="H183" i="11"/>
  <c r="G183" i="11"/>
  <c r="F183" i="11"/>
  <c r="E183" i="11"/>
  <c r="D183" i="11"/>
  <c r="C183" i="11"/>
  <c r="B183" i="11"/>
  <c r="A183" i="11"/>
  <c r="V182" i="11"/>
  <c r="T182" i="11"/>
  <c r="R182" i="11"/>
  <c r="P182" i="11"/>
  <c r="N182" i="11"/>
  <c r="L182" i="11"/>
  <c r="J182" i="11"/>
  <c r="H182" i="11"/>
  <c r="G182" i="11"/>
  <c r="F182" i="11"/>
  <c r="E182" i="11"/>
  <c r="D182" i="11"/>
  <c r="C182" i="11"/>
  <c r="B182" i="11"/>
  <c r="A182" i="11"/>
  <c r="V181" i="11"/>
  <c r="T181" i="11"/>
  <c r="R181" i="11"/>
  <c r="P181" i="11"/>
  <c r="N181" i="11"/>
  <c r="L181" i="11"/>
  <c r="J181" i="11"/>
  <c r="H181" i="11"/>
  <c r="G181" i="11"/>
  <c r="F181" i="11"/>
  <c r="E181" i="11"/>
  <c r="D181" i="11"/>
  <c r="C181" i="11"/>
  <c r="B181" i="11"/>
  <c r="A181" i="11"/>
  <c r="V180" i="11"/>
  <c r="T180" i="11"/>
  <c r="R180" i="11"/>
  <c r="P180" i="11"/>
  <c r="N180" i="11"/>
  <c r="L180" i="11"/>
  <c r="J180" i="11"/>
  <c r="H180" i="11"/>
  <c r="G180" i="11"/>
  <c r="F180" i="11"/>
  <c r="E180" i="11"/>
  <c r="D180" i="11"/>
  <c r="C180" i="11"/>
  <c r="B180" i="11"/>
  <c r="A180" i="11"/>
  <c r="H179" i="11"/>
  <c r="G179" i="11"/>
  <c r="F179" i="11"/>
  <c r="E179" i="11"/>
  <c r="D179" i="11"/>
  <c r="C179" i="11"/>
  <c r="B179" i="11"/>
  <c r="A179" i="11"/>
  <c r="W178" i="11"/>
  <c r="V178" i="11"/>
  <c r="U178" i="11"/>
  <c r="T178" i="11"/>
  <c r="S178" i="11"/>
  <c r="R178" i="11"/>
  <c r="Q178" i="11"/>
  <c r="P178" i="11"/>
  <c r="O178" i="11"/>
  <c r="N178" i="11"/>
  <c r="M178" i="11"/>
  <c r="L178" i="11"/>
  <c r="K178" i="11"/>
  <c r="J178" i="11"/>
  <c r="I178" i="11"/>
  <c r="H178" i="11"/>
  <c r="G178" i="11"/>
  <c r="F178" i="11"/>
  <c r="E178" i="11"/>
  <c r="D178" i="11"/>
  <c r="C178" i="11"/>
  <c r="B178" i="11"/>
  <c r="A178" i="11"/>
  <c r="W177" i="11"/>
  <c r="V177" i="11"/>
  <c r="U177" i="11"/>
  <c r="T177" i="11"/>
  <c r="S177" i="11"/>
  <c r="R177" i="11"/>
  <c r="Q177" i="11"/>
  <c r="P177" i="11"/>
  <c r="O177" i="11"/>
  <c r="N177" i="11"/>
  <c r="M177" i="11"/>
  <c r="K177" i="11"/>
  <c r="J177" i="11"/>
  <c r="I177" i="11"/>
  <c r="H177" i="11"/>
  <c r="G177" i="11"/>
  <c r="F177" i="11"/>
  <c r="E177" i="11"/>
  <c r="D177" i="11"/>
  <c r="C177" i="11"/>
  <c r="B177" i="11"/>
  <c r="A177" i="11"/>
  <c r="A173" i="11"/>
  <c r="A170" i="11"/>
  <c r="W169" i="11"/>
  <c r="U169" i="11"/>
  <c r="S169" i="11"/>
  <c r="R169" i="11"/>
  <c r="P169" i="11"/>
  <c r="O169" i="11"/>
  <c r="M169" i="11"/>
  <c r="L169" i="11"/>
  <c r="J169" i="11"/>
  <c r="I169" i="11"/>
  <c r="G169" i="11"/>
  <c r="F169" i="11"/>
  <c r="D169" i="11"/>
  <c r="C169" i="11"/>
  <c r="B169" i="11"/>
  <c r="W153" i="11"/>
  <c r="V153" i="11"/>
  <c r="U153" i="11"/>
  <c r="T153" i="11"/>
  <c r="C153" i="11"/>
  <c r="B153" i="11"/>
  <c r="W152" i="11"/>
  <c r="V152" i="11"/>
  <c r="U152" i="11"/>
  <c r="T152" i="11"/>
  <c r="B152" i="11"/>
  <c r="W151" i="11"/>
  <c r="V151" i="11"/>
  <c r="U151" i="11"/>
  <c r="T151" i="11"/>
  <c r="P151" i="11"/>
  <c r="C151" i="11"/>
  <c r="B151" i="11"/>
  <c r="W150" i="11"/>
  <c r="V150" i="11"/>
  <c r="U150" i="11"/>
  <c r="T150" i="11"/>
  <c r="P150" i="11"/>
  <c r="C150" i="11"/>
  <c r="B150" i="11"/>
  <c r="W149" i="11"/>
  <c r="V149" i="11"/>
  <c r="U149" i="11"/>
  <c r="T149" i="11"/>
  <c r="P149" i="11"/>
  <c r="C149" i="11"/>
  <c r="B149" i="11"/>
  <c r="W148" i="11"/>
  <c r="V148" i="11"/>
  <c r="U148" i="11"/>
  <c r="T148" i="11"/>
  <c r="P148" i="11"/>
  <c r="C148" i="11"/>
  <c r="B148" i="11"/>
  <c r="A148" i="11"/>
  <c r="W147" i="11"/>
  <c r="U147" i="11"/>
  <c r="T147" i="11"/>
  <c r="P147" i="11"/>
  <c r="W146" i="11"/>
  <c r="V146" i="11"/>
  <c r="U146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H146" i="11"/>
  <c r="G146" i="11"/>
  <c r="F146" i="11"/>
  <c r="E146" i="11"/>
  <c r="D146" i="11"/>
  <c r="C146" i="11"/>
  <c r="B146" i="11"/>
  <c r="A146" i="11"/>
  <c r="W144" i="11"/>
  <c r="V144" i="11"/>
  <c r="U144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H144" i="11"/>
  <c r="G144" i="11"/>
  <c r="F144" i="11"/>
  <c r="E144" i="11"/>
  <c r="D144" i="11"/>
  <c r="C144" i="11"/>
  <c r="B144" i="11"/>
  <c r="A144" i="11"/>
  <c r="A141" i="11"/>
  <c r="M140" i="11"/>
  <c r="L140" i="11"/>
  <c r="K140" i="11"/>
  <c r="J140" i="11"/>
  <c r="I140" i="11"/>
  <c r="H140" i="11"/>
  <c r="G140" i="11"/>
  <c r="F140" i="11"/>
  <c r="D140" i="11"/>
  <c r="C140" i="11"/>
  <c r="B140" i="11"/>
  <c r="A140" i="11"/>
  <c r="R139" i="11"/>
  <c r="Q139" i="11"/>
  <c r="P139" i="11"/>
  <c r="O139" i="11"/>
  <c r="N139" i="11"/>
  <c r="M139" i="11"/>
  <c r="L139" i="11"/>
  <c r="K139" i="11"/>
  <c r="J139" i="11"/>
  <c r="I139" i="11"/>
  <c r="H139" i="11"/>
  <c r="G139" i="11"/>
  <c r="F139" i="11"/>
  <c r="D139" i="11"/>
  <c r="C139" i="11"/>
  <c r="B139" i="11"/>
  <c r="A139" i="11"/>
  <c r="R138" i="11"/>
  <c r="Q138" i="11"/>
  <c r="P138" i="11"/>
  <c r="O138" i="11"/>
  <c r="N138" i="11"/>
  <c r="M138" i="11"/>
  <c r="L138" i="11"/>
  <c r="K138" i="11"/>
  <c r="J138" i="11"/>
  <c r="I138" i="11"/>
  <c r="H138" i="11"/>
  <c r="G138" i="11"/>
  <c r="F138" i="11"/>
  <c r="E138" i="11"/>
  <c r="D138" i="11"/>
  <c r="C138" i="11"/>
  <c r="B138" i="11"/>
  <c r="A138" i="11"/>
  <c r="W137" i="11"/>
  <c r="V137" i="11"/>
  <c r="U137" i="11"/>
  <c r="T137" i="11"/>
  <c r="S137" i="11"/>
  <c r="R137" i="11"/>
  <c r="Q137" i="11"/>
  <c r="P137" i="11"/>
  <c r="O137" i="11"/>
  <c r="N137" i="11"/>
  <c r="M137" i="11"/>
  <c r="L137" i="11"/>
  <c r="K137" i="11"/>
  <c r="J137" i="11"/>
  <c r="I137" i="11"/>
  <c r="H137" i="11"/>
  <c r="E137" i="11"/>
  <c r="D137" i="11"/>
  <c r="C137" i="11"/>
  <c r="B137" i="11"/>
  <c r="A137" i="11"/>
  <c r="W135" i="11"/>
  <c r="V135" i="11"/>
  <c r="U135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H135" i="11"/>
  <c r="G135" i="11"/>
  <c r="F135" i="11"/>
  <c r="E135" i="11"/>
  <c r="D135" i="11"/>
  <c r="C135" i="11"/>
  <c r="B135" i="11"/>
  <c r="A135" i="11"/>
  <c r="W134" i="11"/>
  <c r="V134" i="11"/>
  <c r="U134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H134" i="11"/>
  <c r="G134" i="11"/>
  <c r="F134" i="11"/>
  <c r="E134" i="11"/>
  <c r="D134" i="11"/>
  <c r="C134" i="11"/>
  <c r="B134" i="11"/>
  <c r="A134" i="11"/>
  <c r="W133" i="11"/>
  <c r="V133" i="11"/>
  <c r="U133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H133" i="11"/>
  <c r="G133" i="11"/>
  <c r="F133" i="11"/>
  <c r="E133" i="11"/>
  <c r="D133" i="11"/>
  <c r="C133" i="11"/>
  <c r="B133" i="11"/>
  <c r="A195" i="11"/>
  <c r="R62" i="11"/>
  <c r="V190" i="11"/>
  <c r="T190" i="11"/>
  <c r="R190" i="11"/>
  <c r="P190" i="11"/>
  <c r="L190" i="11"/>
  <c r="J190" i="11"/>
  <c r="H190" i="11"/>
  <c r="G190" i="11"/>
  <c r="F190" i="11"/>
  <c r="N45" i="11"/>
  <c r="N176" i="11" s="1"/>
  <c r="AE33" i="11" l="1"/>
  <c r="AE34" i="11"/>
  <c r="AE31" i="11"/>
  <c r="AE30" i="11"/>
  <c r="AE18" i="11"/>
  <c r="AE22" i="11"/>
  <c r="AE32" i="11"/>
  <c r="AE19" i="11"/>
  <c r="AE23" i="11"/>
  <c r="AE28" i="11"/>
  <c r="AE20" i="11"/>
  <c r="AE24" i="11"/>
  <c r="AE29" i="11"/>
  <c r="AE21" i="11"/>
  <c r="AE26" i="11"/>
  <c r="N169" i="11"/>
  <c r="V169" i="11"/>
  <c r="N190" i="11"/>
  <c r="T169" i="11"/>
  <c r="R140" i="11"/>
  <c r="H169" i="11" l="1"/>
  <c r="E169" i="11" l="1"/>
  <c r="E176" i="11"/>
  <c r="K169" i="11"/>
  <c r="K173" i="11" l="1"/>
  <c r="AE39" i="11"/>
  <c r="AD52" i="11" l="1"/>
  <c r="AD53" i="11"/>
  <c r="AD45" i="11"/>
  <c r="AD51" i="11"/>
  <c r="AD47" i="11"/>
  <c r="AD54" i="11"/>
  <c r="AD50" i="11"/>
  <c r="AD49" i="11"/>
  <c r="AD46" i="11"/>
  <c r="AD55" i="11"/>
  <c r="AD48" i="11"/>
  <c r="AC43" i="11" l="1"/>
  <c r="AC42" i="11"/>
  <c r="AC41" i="11"/>
  <c r="Q42" i="11" l="1"/>
  <c r="T42" i="11" s="1"/>
  <c r="T173" i="11" l="1"/>
  <c r="T45" i="11"/>
  <c r="Q173" i="11"/>
  <c r="Q45" i="11"/>
  <c r="Q61" i="11" l="1"/>
  <c r="Q192" i="11" s="1"/>
  <c r="Q176" i="11"/>
  <c r="Q169" i="11"/>
  <c r="L7" i="12"/>
  <c r="T176" i="11"/>
</calcChain>
</file>

<file path=xl/comments1.xml><?xml version="1.0" encoding="utf-8"?>
<comments xmlns="http://schemas.openxmlformats.org/spreadsheetml/2006/main">
  <authors>
    <author>tıp fakültesi</author>
    <author>Abdulkadir</author>
    <author>Ormancı</author>
    <author>ekrem</author>
    <author>ormanci</author>
    <author>abdulkadir</author>
  </authors>
  <commentList>
    <comment ref="L1" authorId="0" shapeId="0">
      <text>
        <r>
          <rPr>
            <sz val="9"/>
            <color indexed="81"/>
            <rFont val="Tahoma"/>
            <family val="2"/>
            <charset val="162"/>
          </rPr>
          <t xml:space="preserve">İşlemin Ait Olduğu Başlangıç Tarihi (06.01.2020 şeklinde giriniz)
</t>
        </r>
      </text>
    </comment>
    <comment ref="S1" authorId="1" shapeId="0">
      <text>
        <r>
          <rPr>
            <sz val="10"/>
            <rFont val="Arial Tur"/>
            <charset val="162"/>
          </rPr>
          <t xml:space="preserve">İşlemin Ait Olduğu Bitiş Tarihi (10.01.2020 şeklinde giriniz)
</t>
        </r>
      </text>
    </comment>
    <comment ref="A4" authorId="2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Ders Yükü Bildirim
Formu Hangi Birime
Verilecekse  yandaki </t>
        </r>
        <r>
          <rPr>
            <b/>
            <sz val="10"/>
            <color indexed="81"/>
            <rFont val="Tahoma"/>
            <family val="2"/>
            <charset val="162"/>
          </rPr>
          <t>Okla</t>
        </r>
        <r>
          <rPr>
            <b/>
            <sz val="9"/>
            <color indexed="81"/>
            <rFont val="Tahoma"/>
            <family val="2"/>
            <charset val="162"/>
          </rPr>
          <t xml:space="preserve"> o birim seçilecek</t>
        </r>
      </text>
    </comment>
    <comment ref="E7" authorId="2" shapeId="0">
      <text>
        <r>
          <rPr>
            <b/>
            <sz val="9"/>
            <color indexed="81"/>
            <rFont val="Tahoma"/>
            <family val="2"/>
            <charset val="162"/>
          </rPr>
          <t>Yandaki Okla
Bölümü Seçiniz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R7" authorId="2" shapeId="0">
      <text>
        <r>
          <rPr>
            <sz val="10"/>
            <color indexed="81"/>
            <rFont val="Tahoma"/>
            <family val="2"/>
            <charset val="162"/>
          </rPr>
          <t>Eğitim-Öğretim Yılı Yazılaca</t>
        </r>
      </text>
    </comment>
    <comment ref="E8" authorId="2" shapeId="0">
      <text>
        <r>
          <rPr>
            <b/>
            <sz val="10"/>
            <color indexed="81"/>
            <rFont val="Cambria"/>
            <family val="1"/>
            <charset val="162"/>
            <scheme val="major"/>
          </rPr>
          <t>Yandaki Okla
Anabilim Dalı Seçiniz</t>
        </r>
      </text>
    </comment>
    <comment ref="E9" authorId="3" shapeId="0">
      <text>
        <r>
          <rPr>
            <b/>
            <sz val="10"/>
            <color indexed="81"/>
            <rFont val="Calibri"/>
            <family val="2"/>
            <charset val="162"/>
            <scheme val="minor"/>
          </rPr>
          <t>Ünvanı ile beraber yazılacaktır.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R9" authorId="3" shapeId="0">
      <text>
        <r>
          <rPr>
            <i/>
            <sz val="10"/>
            <color indexed="81"/>
            <rFont val="Calibri"/>
            <family val="2"/>
            <charset val="162"/>
            <scheme val="minor"/>
          </rPr>
          <t xml:space="preserve">Bu kısma, zorunlu ders yükünü etkileyecek idari görevler yazılacaktır. </t>
        </r>
        <r>
          <rPr>
            <b/>
            <i/>
            <sz val="10"/>
            <color indexed="81"/>
            <rFont val="Calibri"/>
            <family val="2"/>
            <charset val="162"/>
            <scheme val="minor"/>
          </rPr>
          <t>Dekan, Dekan Yardımcısı, Enstitü Müdürü, Enstitü Müdür Yardımcısı, MYO Müdürü, MYO Müdür Yardımcısı, Bölüm Başkanı</t>
        </r>
        <r>
          <rPr>
            <i/>
            <sz val="10"/>
            <color indexed="81"/>
            <rFont val="Calibri"/>
            <family val="2"/>
            <charset val="162"/>
            <scheme val="minor"/>
          </rPr>
          <t xml:space="preserve"> .</t>
        </r>
      </text>
    </comment>
    <comment ref="E10" authorId="3" shapeId="0">
      <text>
        <r>
          <rPr>
            <sz val="10"/>
            <color indexed="81"/>
            <rFont val="Calibri"/>
            <family val="2"/>
            <charset val="162"/>
            <scheme val="minor"/>
          </rPr>
          <t xml:space="preserve">Bu kısma, zorunlu ders yükünü etkileyecek idari görevler yazılacaktır. </t>
        </r>
        <r>
          <rPr>
            <b/>
            <i/>
            <sz val="10"/>
            <color indexed="81"/>
            <rFont val="Calibri"/>
            <family val="2"/>
            <charset val="162"/>
            <scheme val="minor"/>
          </rPr>
          <t>Dekan, Dekan Yardımcısı, Enstitü Müdürü, Enstitü Müdür Yardımcısı, MYO Müdürü, MYO Müdür Yardımcısı, Bölüm Başkanı ...</t>
        </r>
        <r>
          <rPr>
            <sz val="10"/>
            <color indexed="81"/>
            <rFont val="Calibri"/>
            <family val="2"/>
            <charset val="162"/>
            <scheme val="minor"/>
          </rPr>
          <t xml:space="preserve"> vs. Anabilim Dalı Başkanlığı, Bölüm Başkan yardımcılığı görevleri zorunlu ders yükünü etkilemediğinden yazılmasına gerek yoktur. Zorunlu ders yükünü etkileyecek bir idari görev  olmaması durumunda bu kısım boş bırakılacaktır.</t>
        </r>
        <r>
          <rPr>
            <sz val="8"/>
            <color indexed="81"/>
            <rFont val="Tahoma"/>
            <family val="2"/>
            <charset val="162"/>
          </rPr>
          <t xml:space="preserve">
</t>
        </r>
      </text>
    </comment>
    <comment ref="L10" authorId="2" shapeId="0">
      <text>
        <r>
          <rPr>
            <sz val="10"/>
            <color indexed="81"/>
            <rFont val="Calibri"/>
            <family val="2"/>
            <charset val="162"/>
            <scheme val="minor"/>
          </rPr>
          <t>Öğretim Elemnının TC Kimlik numarası. Tahakkuk edecek Ek Ders ücreti bu numaraya göre yatırılacaktır.</t>
        </r>
      </text>
    </comment>
    <comment ref="K11" authorId="2" shapeId="0">
      <text>
        <r>
          <rPr>
            <b/>
            <sz val="10"/>
            <color indexed="81"/>
            <rFont val="Calibri"/>
            <family val="2"/>
            <charset val="162"/>
            <scheme val="minor"/>
          </rPr>
          <t>Anabilim Dalındaki Asistan Sayısı yazılacak.</t>
        </r>
      </text>
    </comment>
    <comment ref="V11" authorId="4" shapeId="0">
      <text>
        <r>
          <rPr>
            <b/>
            <sz val="10"/>
            <color indexed="81"/>
            <rFont val="Calibri"/>
            <family val="2"/>
            <charset val="162"/>
            <scheme val="minor"/>
          </rPr>
          <t>Anabilim Dalındaki Asistan Gurup sayısı yazılacak. Grup Sayısı Ders veren Öğretim Üyesi sayısından fazla olamaz</t>
        </r>
        <r>
          <rPr>
            <b/>
            <sz val="9"/>
            <color indexed="81"/>
            <rFont val="Tahoma"/>
            <family val="2"/>
            <charset val="162"/>
          </rPr>
          <t xml:space="preserve">
</t>
        </r>
      </text>
    </comment>
    <comment ref="K12" authorId="4" shapeId="0">
      <text>
        <r>
          <rPr>
            <b/>
            <sz val="10"/>
            <color indexed="81"/>
            <rFont val="Cambria"/>
            <family val="1"/>
            <charset val="162"/>
            <scheme val="major"/>
          </rPr>
          <t>Anabilim Dalına Rotasyonla Gelen Asistan Sayısı yazılacak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B17" authorId="5" shapeId="0">
      <text>
        <r>
          <rPr>
            <b/>
            <sz val="11"/>
            <color indexed="81"/>
            <rFont val="Calibri"/>
            <family val="2"/>
            <charset val="162"/>
            <scheme val="minor"/>
          </rPr>
          <t>Haftalık Ders Programına işlenecek Ders Kodları</t>
        </r>
      </text>
    </comment>
    <comment ref="C17" authorId="3" shapeId="0">
      <text>
        <r>
          <rPr>
            <b/>
            <sz val="10"/>
            <color indexed="81"/>
            <rFont val="Tahoma"/>
            <family val="2"/>
            <charset val="162"/>
          </rPr>
          <t>Dersin okutulduğu sınuf 1.2.3.4.5.6   Tıpta uzmanlık Dersleri için 7 sınıf olarak giriş yapınız.</t>
        </r>
      </text>
    </comment>
    <comment ref="D17" authorId="2" shapeId="0">
      <text>
        <r>
          <rPr>
            <sz val="9"/>
            <color indexed="81"/>
            <rFont val="Tahoma"/>
            <family val="2"/>
            <charset val="162"/>
          </rPr>
          <t xml:space="preserve">Fakülte Derslerini Yazarken Dersin Kodu ve Dersin adını yazmak yeterli. 
</t>
        </r>
        <r>
          <rPr>
            <b/>
            <sz val="9"/>
            <color indexed="81"/>
            <rFont val="Tahoma"/>
            <family val="2"/>
            <charset val="162"/>
          </rPr>
          <t xml:space="preserve">108- ANATOMİ </t>
        </r>
        <r>
          <rPr>
            <sz val="9"/>
            <color indexed="81"/>
            <rFont val="Tahoma"/>
            <family val="2"/>
            <charset val="162"/>
          </rPr>
          <t xml:space="preserve">
Tıpta Uzmanlık derslerini yazarkan Dersin Kodu ve Dersin adını ve Anabilim Dalı  gerek.
</t>
        </r>
        <r>
          <rPr>
            <b/>
            <sz val="9"/>
            <color indexed="81"/>
            <rFont val="Tahoma"/>
            <family val="2"/>
            <charset val="162"/>
          </rPr>
          <t>701-TIPTA UZMANLIK DERSİ        ( ADLİ TIP  )</t>
        </r>
      </text>
    </comment>
    <comment ref="T17" authorId="4" shapeId="0">
      <text>
        <r>
          <rPr>
            <sz val="10"/>
            <color indexed="81"/>
            <rFont val="Calibri"/>
            <family val="2"/>
            <charset val="162"/>
            <scheme val="minor"/>
          </rPr>
          <t>Alan Koyu</t>
        </r>
        <r>
          <rPr>
            <b/>
            <sz val="11"/>
            <color indexed="81"/>
            <rFont val="Calibri"/>
            <family val="2"/>
            <charset val="162"/>
            <scheme val="minor"/>
          </rPr>
          <t xml:space="preserve"> Mavi ise</t>
        </r>
        <r>
          <rPr>
            <sz val="10"/>
            <color indexed="81"/>
            <rFont val="Calibri"/>
            <family val="2"/>
            <charset val="162"/>
            <scheme val="minor"/>
          </rPr>
          <t xml:space="preserve">
Haftalık Der Programını
Yeniden Kontrol edin
hatalı giriş yapılmıştır.
</t>
        </r>
      </text>
    </comment>
    <comment ref="V17" authorId="4" shapeId="0">
      <text>
        <r>
          <rPr>
            <sz val="10"/>
            <color indexed="81"/>
            <rFont val="Calibri"/>
            <family val="2"/>
            <charset val="162"/>
            <scheme val="minor"/>
          </rPr>
          <t xml:space="preserve">Alan Koyu </t>
        </r>
        <r>
          <rPr>
            <b/>
            <sz val="11"/>
            <color indexed="81"/>
            <rFont val="Calibri"/>
            <family val="2"/>
            <charset val="162"/>
            <scheme val="minor"/>
          </rPr>
          <t>Mavi ise</t>
        </r>
        <r>
          <rPr>
            <sz val="10"/>
            <color indexed="81"/>
            <rFont val="Calibri"/>
            <family val="2"/>
            <charset val="162"/>
            <scheme val="minor"/>
          </rPr>
          <t xml:space="preserve">
Haftalık Der Programını
Yeniden Kontrol edin
hatalı giriş yapılmıştır.</t>
        </r>
      </text>
    </comment>
    <comment ref="T42" authorId="4" shapeId="0">
      <text>
        <r>
          <rPr>
            <b/>
            <sz val="10"/>
            <color indexed="81"/>
            <rFont val="Tahoma"/>
            <family val="2"/>
            <charset val="162"/>
          </rPr>
          <t xml:space="preserve">Ücretli Ek Ders Saati T+U = </t>
        </r>
        <r>
          <rPr>
            <b/>
            <sz val="11"/>
            <color indexed="81"/>
            <rFont val="Tahoma"/>
            <family val="2"/>
            <charset val="162"/>
          </rPr>
          <t>20</t>
        </r>
        <r>
          <rPr>
            <b/>
            <sz val="10"/>
            <color indexed="81"/>
            <rFont val="Tahoma"/>
            <family val="2"/>
            <charset val="162"/>
          </rPr>
          <t xml:space="preserve">
Saatten Fazla
olamaz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F49" authorId="2" shapeId="0">
      <text>
        <r>
          <rPr>
            <b/>
            <sz val="10"/>
            <color indexed="81"/>
            <rFont val="Tahoma"/>
            <family val="2"/>
            <charset val="162"/>
          </rPr>
          <t>Bu Sütuna  Teorik Dersler yazılacak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G49" authorId="2" shapeId="0">
      <text>
        <r>
          <rPr>
            <b/>
            <sz val="10"/>
            <color indexed="81"/>
            <rFont val="Calibri"/>
            <family val="2"/>
            <charset val="162"/>
            <scheme val="minor"/>
          </rPr>
          <t>Teorik Dersler Dışında kalan uygulamalı dersleri buraya yazılacak</t>
        </r>
      </text>
    </comment>
  </commentList>
</comments>
</file>

<file path=xl/sharedStrings.xml><?xml version="1.0" encoding="utf-8"?>
<sst xmlns="http://schemas.openxmlformats.org/spreadsheetml/2006/main" count="260" uniqueCount="171">
  <si>
    <t>T</t>
  </si>
  <si>
    <t>C</t>
  </si>
  <si>
    <t xml:space="preserve">İdari Görevi              </t>
  </si>
  <si>
    <t>Adı ve Soyadı</t>
  </si>
  <si>
    <t>Bölümü</t>
  </si>
  <si>
    <t>Ait Olduğu Ay</t>
  </si>
  <si>
    <t>H</t>
  </si>
  <si>
    <t>Zorunlu Ders Yükü</t>
  </si>
  <si>
    <t>Fak./Enst./MYO</t>
  </si>
  <si>
    <t>GENEL TOPLAM</t>
  </si>
  <si>
    <t>Dönemi</t>
  </si>
  <si>
    <t>BAHAR</t>
  </si>
  <si>
    <t>D</t>
  </si>
  <si>
    <t>Teorik</t>
  </si>
  <si>
    <t>Haftalık Saatler</t>
  </si>
  <si>
    <t>A</t>
  </si>
  <si>
    <t>B</t>
  </si>
  <si>
    <t>E</t>
  </si>
  <si>
    <t>F</t>
  </si>
  <si>
    <t>G</t>
  </si>
  <si>
    <t>U</t>
  </si>
  <si>
    <t>D.K.</t>
  </si>
  <si>
    <t>Aşağıdaki Form Yazdırma amaçlıdır. Üzerinde Düzeltme yapılamaz.</t>
  </si>
  <si>
    <t>TIP FAKÜLTESİ</t>
  </si>
  <si>
    <t>HAFTALIK DERS YÜKÜ HESAPLAMASI</t>
  </si>
  <si>
    <t xml:space="preserve">TOPLAM </t>
  </si>
  <si>
    <t>Ücretli Ders Saati Toplamı</t>
  </si>
  <si>
    <t>Haftalık Ücretli Ders</t>
  </si>
  <si>
    <t>Maaş Karşılığı</t>
  </si>
  <si>
    <t>Haftalık Toplam</t>
  </si>
  <si>
    <t>Ders Saati</t>
  </si>
  <si>
    <t>I.ÖĞRETİM</t>
  </si>
  <si>
    <t>PAZARTESİ</t>
  </si>
  <si>
    <t xml:space="preserve"> S A L I</t>
  </si>
  <si>
    <t>BİTİŞ</t>
  </si>
  <si>
    <t>BAŞLANGIÇ</t>
  </si>
  <si>
    <t>BİRİNCİ ÖĞRETİM</t>
  </si>
  <si>
    <t>Dekan</t>
  </si>
  <si>
    <t>Ders Planındaki Dersin Kodu ve Dersin Adı</t>
  </si>
  <si>
    <t>Eğitim-Öğretim Yılı</t>
  </si>
  <si>
    <t>TEORİK VE DİĞER DERSLERİN HAFTALIK DERS PROGRAMI</t>
  </si>
  <si>
    <t xml:space="preserve">      BİRİNCİ ÖĞRETİN                        S A A T</t>
  </si>
  <si>
    <t>T.C</t>
  </si>
  <si>
    <t>BALIKESİR ÜNİVERSİTESİ</t>
  </si>
  <si>
    <t>TIP FAKÜLTESİ ÖĞRETİM ELEMANLARI HAFTALIK DERS YÜKÜ BİLDİRİM FORMU</t>
  </si>
  <si>
    <t>)</t>
  </si>
  <si>
    <t>(</t>
  </si>
  <si>
    <t>Uyg.</t>
  </si>
  <si>
    <t>Anabilim Dalındaki Asistan Sayısı</t>
  </si>
  <si>
    <t>Anabilim Dalındaki Asistan Gurup Sayısı</t>
  </si>
  <si>
    <t>Anabilim Dalına Rotasyonla Gelen Asistan Sayısı</t>
  </si>
  <si>
    <t>TC Kimlik:</t>
  </si>
  <si>
    <t>Anabilim Dalı</t>
  </si>
  <si>
    <t>Sınıfı</t>
  </si>
  <si>
    <t>Uygulama</t>
  </si>
  <si>
    <t>Öğretim Üyesi</t>
  </si>
  <si>
    <t>Bilgilerin  doğru  olduğunu  kabul  ediyorum  ve  onaylıyorum.</t>
  </si>
  <si>
    <t xml:space="preserve">Geldiği ABD </t>
  </si>
  <si>
    <t>I</t>
  </si>
  <si>
    <t>J</t>
  </si>
  <si>
    <t>K</t>
  </si>
  <si>
    <t>L</t>
  </si>
  <si>
    <t>M</t>
  </si>
  <si>
    <t>N</t>
  </si>
  <si>
    <t>O</t>
  </si>
  <si>
    <t>İşlemin Ait Olduğu Tarihler (06.01.2020 şeklinde giriniz)</t>
  </si>
  <si>
    <t>OCAK</t>
  </si>
  <si>
    <t>1</t>
  </si>
  <si>
    <t>Enfeksiyon Hastalıkları</t>
  </si>
  <si>
    <t>K U R U M   İ Ç İ</t>
  </si>
  <si>
    <t xml:space="preserve"> Saat ek ders yapılmıştır.</t>
  </si>
  <si>
    <t xml:space="preserve">Tarihleri arasında bir haftalık dönemde </t>
  </si>
  <si>
    <t>ÇARŞAMBA</t>
  </si>
  <si>
    <t>GÜZ</t>
  </si>
  <si>
    <t>YAZ</t>
  </si>
  <si>
    <t>P  A  Z  A  R  T  E  S  İ</t>
  </si>
  <si>
    <t>S   A   L   I</t>
  </si>
  <si>
    <t>Ç  A  R  Ş  A  M  B  A</t>
  </si>
  <si>
    <t xml:space="preserve">P  E   R   Ş   E   M   B   E </t>
  </si>
  <si>
    <t>C   U   M   A</t>
  </si>
  <si>
    <t>Teorik Dersler</t>
  </si>
  <si>
    <t>Uygulamalı Dersler</t>
  </si>
  <si>
    <t>Maaş Karş.</t>
  </si>
  <si>
    <r>
      <t>08.30</t>
    </r>
    <r>
      <rPr>
        <b/>
        <sz val="12"/>
        <rFont val="Calibri"/>
        <family val="2"/>
        <charset val="162"/>
        <scheme val="minor"/>
      </rPr>
      <t xml:space="preserve"> -</t>
    </r>
    <r>
      <rPr>
        <sz val="12"/>
        <rFont val="Calibri"/>
        <family val="2"/>
        <charset val="162"/>
        <scheme val="minor"/>
      </rPr>
      <t xml:space="preserve"> 09.15</t>
    </r>
  </si>
  <si>
    <r>
      <t xml:space="preserve">09.25 </t>
    </r>
    <r>
      <rPr>
        <b/>
        <sz val="12"/>
        <rFont val="Calibri"/>
        <family val="2"/>
        <charset val="162"/>
        <scheme val="minor"/>
      </rPr>
      <t>-</t>
    </r>
    <r>
      <rPr>
        <sz val="12"/>
        <rFont val="Calibri"/>
        <family val="2"/>
        <charset val="162"/>
        <scheme val="minor"/>
      </rPr>
      <t xml:space="preserve"> 10.10</t>
    </r>
  </si>
  <si>
    <r>
      <t xml:space="preserve">10.20 </t>
    </r>
    <r>
      <rPr>
        <b/>
        <sz val="12"/>
        <rFont val="Calibri"/>
        <family val="2"/>
        <charset val="162"/>
        <scheme val="minor"/>
      </rPr>
      <t>-</t>
    </r>
    <r>
      <rPr>
        <sz val="12"/>
        <rFont val="Calibri"/>
        <family val="2"/>
        <charset val="162"/>
        <scheme val="minor"/>
      </rPr>
      <t xml:space="preserve"> 11.05</t>
    </r>
  </si>
  <si>
    <r>
      <t>11.15</t>
    </r>
    <r>
      <rPr>
        <b/>
        <sz val="12"/>
        <rFont val="Calibri"/>
        <family val="2"/>
        <charset val="162"/>
        <scheme val="minor"/>
      </rPr>
      <t xml:space="preserve"> - </t>
    </r>
    <r>
      <rPr>
        <sz val="12"/>
        <rFont val="Calibri"/>
        <family val="2"/>
        <charset val="162"/>
        <scheme val="minor"/>
      </rPr>
      <t>12.00</t>
    </r>
  </si>
  <si>
    <r>
      <rPr>
        <sz val="12"/>
        <rFont val="Calibri"/>
        <family val="2"/>
        <charset val="162"/>
        <scheme val="minor"/>
      </rPr>
      <t>12.30</t>
    </r>
    <r>
      <rPr>
        <b/>
        <sz val="12"/>
        <rFont val="Calibri"/>
        <family val="2"/>
        <charset val="162"/>
        <scheme val="minor"/>
      </rPr>
      <t xml:space="preserve"> - </t>
    </r>
    <r>
      <rPr>
        <sz val="12"/>
        <rFont val="Calibri"/>
        <family val="2"/>
        <charset val="162"/>
        <scheme val="minor"/>
      </rPr>
      <t>13.15</t>
    </r>
  </si>
  <si>
    <r>
      <t>13.25</t>
    </r>
    <r>
      <rPr>
        <b/>
        <sz val="12"/>
        <rFont val="Calibri"/>
        <family val="2"/>
        <charset val="162"/>
        <scheme val="minor"/>
      </rPr>
      <t xml:space="preserve"> - </t>
    </r>
    <r>
      <rPr>
        <sz val="12"/>
        <rFont val="Calibri"/>
        <family val="2"/>
        <charset val="162"/>
        <scheme val="minor"/>
      </rPr>
      <t>14.10</t>
    </r>
  </si>
  <si>
    <r>
      <t>14.20</t>
    </r>
    <r>
      <rPr>
        <b/>
        <sz val="12"/>
        <rFont val="Calibri"/>
        <family val="2"/>
        <charset val="162"/>
        <scheme val="minor"/>
      </rPr>
      <t xml:space="preserve"> - </t>
    </r>
    <r>
      <rPr>
        <sz val="12"/>
        <rFont val="Calibri"/>
        <family val="2"/>
        <charset val="162"/>
        <scheme val="minor"/>
      </rPr>
      <t>15.05</t>
    </r>
  </si>
  <si>
    <r>
      <t xml:space="preserve">15.15 </t>
    </r>
    <r>
      <rPr>
        <b/>
        <sz val="12"/>
        <rFont val="Calibri"/>
        <family val="2"/>
        <charset val="162"/>
        <scheme val="minor"/>
      </rPr>
      <t xml:space="preserve">- </t>
    </r>
    <r>
      <rPr>
        <sz val="12"/>
        <rFont val="Calibri"/>
        <family val="2"/>
        <charset val="162"/>
        <scheme val="minor"/>
      </rPr>
      <t>16.00</t>
    </r>
  </si>
  <si>
    <r>
      <t>16.10</t>
    </r>
    <r>
      <rPr>
        <b/>
        <sz val="12"/>
        <rFont val="Calibri"/>
        <family val="2"/>
        <charset val="162"/>
        <scheme val="minor"/>
      </rPr>
      <t xml:space="preserve"> - </t>
    </r>
    <r>
      <rPr>
        <sz val="12"/>
        <rFont val="Calibri"/>
        <family val="2"/>
        <charset val="162"/>
        <scheme val="minor"/>
      </rPr>
      <t>16.55</t>
    </r>
  </si>
  <si>
    <t>2020 - 2021</t>
  </si>
  <si>
    <t xml:space="preserve"> C  U  M  A</t>
  </si>
  <si>
    <t>B  İ  R  İ  N  C  İ     Ö  Ğ  R  E  T  İ  M</t>
  </si>
  <si>
    <t>D    E    R    S    L    E    R</t>
  </si>
  <si>
    <t xml:space="preserve"> DERS YÜKÜ BİLDİRİM FORMU</t>
  </si>
  <si>
    <t>P</t>
  </si>
  <si>
    <t>R</t>
  </si>
  <si>
    <t>K U R U M   D I Ş I</t>
  </si>
  <si>
    <t>GENEL  TOPLAM :</t>
  </si>
  <si>
    <t xml:space="preserve">   T  O  P  L  A  M  :</t>
  </si>
  <si>
    <t xml:space="preserve">   T  O  P  L  A  M   :</t>
  </si>
  <si>
    <t xml:space="preserve">    PERŞEMBE</t>
  </si>
  <si>
    <t>S</t>
  </si>
  <si>
    <t>SAĞLIK BİLİMLERİ ENSTİTÜSÜ ÖĞRETİM ELEMANLARI HAFTALIK DERS YÜKÜ BİLDİRİM FORMU</t>
  </si>
  <si>
    <t>SAĞLIK BİLİMLERİ  FAKÜLTESİ ÖĞRETİM ELEMANLARI HAFTALIK DERS YÜKÜ BİLDİRİM FORMU</t>
  </si>
  <si>
    <t>TURİZM FAKÜLTESİ ÖĞRETİM ELEMANLARI HAFTALIK DERS YÜKÜ BİLDİRİM FORMU</t>
  </si>
  <si>
    <t>MÜHENDİSLİK FAKÜLTESİ ÖĞRETİM ELEMANLARI HAFTALIK DERS YÜKÜ BİLDİRİM FORMU</t>
  </si>
  <si>
    <t>DERSE GİDİLEN BİRİM ADI</t>
  </si>
  <si>
    <t>TEMEL TIP BİLİMLERİ BÖLÜMÜ</t>
  </si>
  <si>
    <t>DAHİLİ TIP BİLİMLERİ BÖLÜMÜ</t>
  </si>
  <si>
    <t>CERRAHİ TIP BİLİMLERİ BÖLÜMÜ</t>
  </si>
  <si>
    <t>VETERİNER FAKÜLTESİ ÖĞRETİM ELEMANLARI HAFTALIK DERS YÜKÜ BİLDİRİM FORMU</t>
  </si>
  <si>
    <t>İVRİNDİ SAĞLIK HİZMETLERİ MYO ÖĞRETİM ELEMANLARI HAFTALIK DERS YÜKÜ BİLDİRİM FORMU</t>
  </si>
  <si>
    <t>Anatomi Anabilim Dalı</t>
  </si>
  <si>
    <t>Biyofizik Anabilim Dalı</t>
  </si>
  <si>
    <t>Biyoistatistik Anabilim Dalı</t>
  </si>
  <si>
    <t>Fizyoloji Anabilim Dalı</t>
  </si>
  <si>
    <t>Histoloji ve Embriyoloji Anabilim Dalı</t>
  </si>
  <si>
    <t>Tıbbi Biyokimya Anabilim Dalı</t>
  </si>
  <si>
    <t>Tıbbi Biyoloji Anabilim Dalı</t>
  </si>
  <si>
    <t>Tıbbi Mikrobiyoloji Anabilim Dalı</t>
  </si>
  <si>
    <t>Tıp Eğitimi ve Bilişimi Anabilim Dalı</t>
  </si>
  <si>
    <t>Tıp Tarihi ve Etik Anabilim Dalı</t>
  </si>
  <si>
    <t>Acil Tıp Anabilim Dalı</t>
  </si>
  <si>
    <t>Adli Tıp Anabilim Dalı</t>
  </si>
  <si>
    <t>Aile Hekimliği Anabilim Dalı</t>
  </si>
  <si>
    <t>Çocuk ve Ergen Ruh Sağlığı ve Hastalıkları Anabilim Dalı</t>
  </si>
  <si>
    <t>Çocuk Sağlığı ve Hastalıkları Anabilim Dalı</t>
  </si>
  <si>
    <t>Deri ve Zührevi Hastalıklar Anabilim Dalı</t>
  </si>
  <si>
    <t>Fiziksel Tıp ve Rehabilitasyon Anabilim Dalı</t>
  </si>
  <si>
    <t>Enfeksiyon Hastalıkları ve Klinik Mikrobiyoloji Anabilim Dalı</t>
  </si>
  <si>
    <t>Göğüs Hastalıkları Anabilim Dalı</t>
  </si>
  <si>
    <t>Halk Sağlığı Anabilim Dalı</t>
  </si>
  <si>
    <t>İç Hastalıkları Anabilim Dalı</t>
  </si>
  <si>
    <t>Kardiyoloji Anabilim Dalı</t>
  </si>
  <si>
    <t>Nöroloji Anabilim Dalı</t>
  </si>
  <si>
    <t>Nükleer Tıp Anabilim Dalı</t>
  </si>
  <si>
    <t>Radyasyon Onkolojisi Anabilim Dalı</t>
  </si>
  <si>
    <t>Radyoloji Anabilim Dalı</t>
  </si>
  <si>
    <t>Ruh Sağlığı ve Hastalıkları Anabilim Dalı</t>
  </si>
  <si>
    <t>Spor Hekimliği Anabilim Dalı</t>
  </si>
  <si>
    <t>Tıbbi Farmakoloji Anabilim Dalı</t>
  </si>
  <si>
    <t>Tıbbi Genetik Anabilim Dalı</t>
  </si>
  <si>
    <t>Anesteziyoloji ve Reanimasyon Anabilim Dalı</t>
  </si>
  <si>
    <t>Beyin ve Sinir Cerrahisi Anabilim Dalı</t>
  </si>
  <si>
    <t>Çocuk Cerrahisi Anabilim Dalı </t>
  </si>
  <si>
    <t>Genel Cerrahi Anabilim Dalı</t>
  </si>
  <si>
    <t>Göğüs Cerahisi Anabilim Dalı</t>
  </si>
  <si>
    <t>Göz Hastalıkları Anabilim Dalı</t>
  </si>
  <si>
    <t>Kadın Hastalıkları ve Doğum Anabilim Dalı </t>
  </si>
  <si>
    <t>Kulak, Burun, Boğaz Hastalıkları Anabilim Dalı</t>
  </si>
  <si>
    <t>Kalp ve Damar Cerahisi Anabilim Dalı</t>
  </si>
  <si>
    <t>Ortopedi ve Travmatoloji Anabilim Dalı</t>
  </si>
  <si>
    <t>Plastik,Rekonstrüktif ve Estetik Cerrahi Anabilim Dalı</t>
  </si>
  <si>
    <t>Tıbbi Patoloji Anabilim Dalı</t>
  </si>
  <si>
    <t>Üroloji Anabilim Dalı </t>
  </si>
  <si>
    <t>Prof.Dr. Ali Engin ULUSAL</t>
  </si>
  <si>
    <t>Sağlık Bilimleri Enstitüsü</t>
  </si>
  <si>
    <t>630……..</t>
  </si>
  <si>
    <t>6112 - Enfeksiyon Hastalıkları</t>
  </si>
  <si>
    <t xml:space="preserve">5108 - Enfeksiyon Hastalıkları </t>
  </si>
  <si>
    <t>3101- Enfeksiyon Hastalıkları</t>
  </si>
  <si>
    <t xml:space="preserve">701 - Tıpta Uzmanlık </t>
  </si>
  <si>
    <t>702 - Tıpta Uzmanlık</t>
  </si>
  <si>
    <t>703 - Tıpta Uzmanlık</t>
  </si>
  <si>
    <t>705 - Tıpta Uzmanlık</t>
  </si>
  <si>
    <t>Doç.Dr. İsmail Necati HAKYEMEZ</t>
  </si>
  <si>
    <t>704 - Tıpta Uzmanlık + ( 6114 Dönem 6  )</t>
  </si>
  <si>
    <t xml:space="preserve"> 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</si>
</sst>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mmmm\ yyyy;@"/>
    <numFmt numFmtId="165" formatCode="dd/mm/yyyy;@"/>
  </numFmts>
  <fonts count="53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8"/>
      <color indexed="81"/>
      <name val="Tahoma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8"/>
      <color indexed="9"/>
      <name val="Arial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8"/>
      <color theme="3" tint="0.39997558519241921"/>
      <name val="Arial"/>
      <family val="2"/>
      <charset val="162"/>
    </font>
    <font>
      <sz val="18"/>
      <name val="Arial Tur"/>
      <charset val="162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color indexed="81"/>
      <name val="Calibri"/>
      <family val="2"/>
      <charset val="162"/>
      <scheme val="minor"/>
    </font>
    <font>
      <b/>
      <sz val="11"/>
      <color indexed="8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indexed="81"/>
      <name val="Calibri"/>
      <family val="2"/>
      <charset val="162"/>
      <scheme val="minor"/>
    </font>
    <font>
      <b/>
      <i/>
      <sz val="10"/>
      <color indexed="81"/>
      <name val="Calibri"/>
      <family val="2"/>
      <charset val="162"/>
      <scheme val="minor"/>
    </font>
    <font>
      <b/>
      <sz val="10"/>
      <color indexed="81"/>
      <name val="Tahoma"/>
      <family val="2"/>
      <charset val="162"/>
    </font>
    <font>
      <b/>
      <sz val="12"/>
      <color theme="5" tint="-0.499984740745262"/>
      <name val="Calibri"/>
      <family val="2"/>
      <charset val="162"/>
      <scheme val="minor"/>
    </font>
    <font>
      <b/>
      <sz val="12"/>
      <name val="Arial"/>
      <family val="2"/>
      <charset val="162"/>
    </font>
    <font>
      <b/>
      <sz val="13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6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i/>
      <sz val="10"/>
      <color indexed="81"/>
      <name val="Calibri"/>
      <family val="2"/>
      <charset val="162"/>
      <scheme val="minor"/>
    </font>
    <font>
      <sz val="10"/>
      <color indexed="81"/>
      <name val="Tahoma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indexed="81"/>
      <name val="Cambria"/>
      <family val="1"/>
      <charset val="162"/>
      <scheme val="major"/>
    </font>
    <font>
      <b/>
      <sz val="11"/>
      <color indexed="81"/>
      <name val="Tahoma"/>
      <family val="2"/>
      <charset val="162"/>
    </font>
    <font>
      <b/>
      <sz val="11"/>
      <name val="Arial"/>
      <family val="2"/>
      <charset val="162"/>
    </font>
    <font>
      <sz val="12"/>
      <name val="Arial Tur"/>
      <charset val="162"/>
    </font>
    <font>
      <b/>
      <sz val="14"/>
      <color rgb="FFFF0000"/>
      <name val="Calibri"/>
      <family val="2"/>
      <charset val="162"/>
      <scheme val="minor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  <font>
      <sz val="16"/>
      <name val="Arial"/>
      <family val="2"/>
      <charset val="162"/>
    </font>
    <font>
      <sz val="16"/>
      <color rgb="FFFF0000"/>
      <name val="Arial"/>
      <family val="2"/>
      <charset val="162"/>
    </font>
    <font>
      <sz val="13"/>
      <name val="Calibri"/>
      <family val="2"/>
      <charset val="162"/>
      <scheme val="minor"/>
    </font>
    <font>
      <sz val="11"/>
      <name val="Arial Tur"/>
      <charset val="162"/>
    </font>
    <font>
      <sz val="8"/>
      <name val="Calibri"/>
      <family val="2"/>
      <charset val="162"/>
      <scheme val="minor"/>
    </font>
    <font>
      <sz val="10"/>
      <color rgb="FFFF0000"/>
      <name val="Arial Tur"/>
      <charset val="162"/>
    </font>
    <font>
      <b/>
      <sz val="10"/>
      <color rgb="FFFF0000"/>
      <name val="Arial Tur"/>
      <charset val="162"/>
    </font>
    <font>
      <b/>
      <sz val="10"/>
      <color rgb="FF333333"/>
      <name val="Calibri"/>
      <family val="2"/>
      <charset val="162"/>
      <scheme val="minor"/>
    </font>
    <font>
      <b/>
      <sz val="11"/>
      <color rgb="FF333333"/>
      <name val="Calibri"/>
      <family val="2"/>
      <charset val="162"/>
      <scheme val="minor"/>
    </font>
    <font>
      <b/>
      <sz val="16"/>
      <color rgb="FFFF0000"/>
      <name val="Arial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8" fillId="0" borderId="0"/>
  </cellStyleXfs>
  <cellXfs count="682">
    <xf numFmtId="0" fontId="0" fillId="0" borderId="0" xfId="0"/>
    <xf numFmtId="0" fontId="8" fillId="0" borderId="0" xfId="3" applyProtection="1"/>
    <xf numFmtId="0" fontId="8" fillId="0" borderId="0" xfId="3" applyAlignment="1" applyProtection="1"/>
    <xf numFmtId="0" fontId="7" fillId="0" borderId="0" xfId="3" applyFont="1" applyProtection="1"/>
    <xf numFmtId="0" fontId="7" fillId="0" borderId="0" xfId="3" applyFont="1" applyBorder="1" applyProtection="1"/>
    <xf numFmtId="0" fontId="7" fillId="0" borderId="0" xfId="3" applyFont="1" applyBorder="1" applyAlignment="1" applyProtection="1"/>
    <xf numFmtId="0" fontId="9" fillId="0" borderId="0" xfId="3" applyFont="1" applyBorder="1" applyAlignment="1" applyProtection="1"/>
    <xf numFmtId="0" fontId="8" fillId="0" borderId="0" xfId="3" applyBorder="1" applyProtection="1"/>
    <xf numFmtId="0" fontId="3" fillId="0" borderId="0" xfId="3" applyFont="1" applyAlignment="1" applyProtection="1">
      <alignment horizontal="center"/>
    </xf>
    <xf numFmtId="0" fontId="8" fillId="0" borderId="0" xfId="3" applyNumberFormat="1" applyProtection="1"/>
    <xf numFmtId="0" fontId="10" fillId="0" borderId="0" xfId="3" applyFont="1" applyBorder="1" applyAlignment="1" applyProtection="1">
      <alignment horizontal="center"/>
    </xf>
    <xf numFmtId="0" fontId="8" fillId="0" borderId="0" xfId="3" applyFill="1" applyBorder="1" applyAlignment="1" applyProtection="1">
      <alignment horizontal="center"/>
    </xf>
    <xf numFmtId="0" fontId="9" fillId="2" borderId="0" xfId="3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 applyProtection="1"/>
    <xf numFmtId="0" fontId="4" fillId="0" borderId="0" xfId="3" applyFont="1" applyAlignment="1" applyProtection="1"/>
    <xf numFmtId="0" fontId="3" fillId="0" borderId="0" xfId="3" applyFont="1" applyAlignment="1" applyProtection="1"/>
    <xf numFmtId="0" fontId="10" fillId="0" borderId="0" xfId="3" applyFont="1" applyBorder="1" applyAlignment="1" applyProtection="1"/>
    <xf numFmtId="0" fontId="8" fillId="0" borderId="0" xfId="3" applyAlignment="1" applyProtection="1">
      <alignment horizontal="center"/>
    </xf>
    <xf numFmtId="0" fontId="13" fillId="0" borderId="0" xfId="3" applyFont="1" applyAlignment="1" applyProtection="1">
      <alignment horizontal="left"/>
    </xf>
    <xf numFmtId="0" fontId="7" fillId="0" borderId="0" xfId="3" applyFont="1" applyFill="1" applyBorder="1" applyAlignment="1" applyProtection="1"/>
    <xf numFmtId="0" fontId="4" fillId="0" borderId="0" xfId="3" applyFont="1" applyBorder="1" applyAlignment="1" applyProtection="1"/>
    <xf numFmtId="0" fontId="8" fillId="0" borderId="0" xfId="3" applyNumberFormat="1" applyBorder="1" applyProtection="1"/>
    <xf numFmtId="0" fontId="14" fillId="0" borderId="0" xfId="0" applyFont="1" applyAlignment="1" applyProtection="1">
      <alignment shrinkToFit="1"/>
    </xf>
    <xf numFmtId="0" fontId="8" fillId="0" borderId="0" xfId="3" applyAlignment="1" applyProtection="1">
      <alignment vertical="center"/>
    </xf>
    <xf numFmtId="0" fontId="20" fillId="0" borderId="4" xfId="3" applyFont="1" applyBorder="1" applyAlignment="1" applyProtection="1">
      <alignment vertical="center"/>
    </xf>
    <xf numFmtId="0" fontId="20" fillId="0" borderId="0" xfId="3" applyFont="1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20" fillId="0" borderId="0" xfId="3" applyFont="1" applyAlignment="1" applyProtection="1">
      <alignment vertical="center"/>
    </xf>
    <xf numFmtId="0" fontId="20" fillId="0" borderId="25" xfId="3" applyFont="1" applyBorder="1" applyAlignment="1" applyProtection="1">
      <alignment vertical="center"/>
    </xf>
    <xf numFmtId="0" fontId="6" fillId="0" borderId="0" xfId="3" applyFont="1" applyBorder="1" applyAlignment="1" applyProtection="1"/>
    <xf numFmtId="0" fontId="8" fillId="0" borderId="0" xfId="3" applyAlignment="1" applyProtection="1">
      <alignment horizontal="center" vertical="center"/>
    </xf>
    <xf numFmtId="0" fontId="19" fillId="0" borderId="0" xfId="3" applyFont="1" applyBorder="1" applyAlignment="1" applyProtection="1">
      <alignment horizontal="left" vertical="center"/>
    </xf>
    <xf numFmtId="0" fontId="15" fillId="5" borderId="35" xfId="3" applyFont="1" applyFill="1" applyBorder="1" applyAlignment="1" applyProtection="1">
      <alignment horizontal="center" vertical="center"/>
    </xf>
    <xf numFmtId="0" fontId="24" fillId="6" borderId="29" xfId="3" applyFont="1" applyFill="1" applyBorder="1" applyAlignment="1" applyProtection="1">
      <alignment horizontal="center" vertical="center"/>
    </xf>
    <xf numFmtId="0" fontId="27" fillId="0" borderId="0" xfId="3" applyFont="1" applyProtection="1"/>
    <xf numFmtId="0" fontId="27" fillId="0" borderId="0" xfId="3" applyFont="1" applyAlignment="1" applyProtection="1">
      <alignment horizontal="center"/>
    </xf>
    <xf numFmtId="0" fontId="15" fillId="0" borderId="0" xfId="3" applyFont="1" applyBorder="1" applyAlignment="1" applyProtection="1">
      <alignment vertical="center"/>
    </xf>
    <xf numFmtId="0" fontId="19" fillId="0" borderId="0" xfId="3" applyFont="1" applyBorder="1" applyAlignment="1" applyProtection="1">
      <alignment horizontal="center" vertical="center"/>
    </xf>
    <xf numFmtId="0" fontId="15" fillId="0" borderId="0" xfId="3" applyFont="1" applyFill="1" applyBorder="1" applyAlignment="1" applyProtection="1">
      <alignment horizontal="center" vertical="center"/>
    </xf>
    <xf numFmtId="0" fontId="15" fillId="0" borderId="16" xfId="3" applyFont="1" applyFill="1" applyBorder="1" applyAlignment="1" applyProtection="1">
      <alignment horizontal="center" vertical="center"/>
    </xf>
    <xf numFmtId="0" fontId="15" fillId="0" borderId="36" xfId="3" applyFont="1" applyFill="1" applyBorder="1" applyAlignment="1" applyProtection="1">
      <alignment horizontal="center" vertical="center"/>
    </xf>
    <xf numFmtId="0" fontId="15" fillId="0" borderId="0" xfId="3" applyFont="1" applyAlignment="1" applyProtection="1">
      <alignment horizontal="center" vertical="center"/>
    </xf>
    <xf numFmtId="0" fontId="29" fillId="0" borderId="0" xfId="3" applyFont="1" applyAlignment="1" applyProtection="1">
      <alignment horizontal="right" vertical="center"/>
    </xf>
    <xf numFmtId="0" fontId="29" fillId="0" borderId="0" xfId="3" applyFont="1" applyAlignment="1" applyProtection="1">
      <alignment vertical="center"/>
    </xf>
    <xf numFmtId="0" fontId="29" fillId="0" borderId="0" xfId="3" applyFont="1" applyAlignment="1" applyProtection="1">
      <alignment horizontal="right"/>
    </xf>
    <xf numFmtId="0" fontId="29" fillId="0" borderId="0" xfId="3" applyFont="1" applyAlignment="1" applyProtection="1">
      <alignment horizontal="left"/>
    </xf>
    <xf numFmtId="0" fontId="30" fillId="0" borderId="0" xfId="3" applyFont="1" applyBorder="1" applyAlignment="1" applyProtection="1">
      <alignment vertical="center"/>
    </xf>
    <xf numFmtId="0" fontId="33" fillId="0" borderId="20" xfId="1" applyFont="1" applyBorder="1" applyAlignment="1">
      <alignment horizontal="center" vertical="center" wrapText="1"/>
    </xf>
    <xf numFmtId="0" fontId="33" fillId="0" borderId="22" xfId="1" applyFont="1" applyBorder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8" fillId="4" borderId="46" xfId="3" applyFill="1" applyBorder="1" applyAlignment="1" applyProtection="1">
      <alignment vertical="center"/>
    </xf>
    <xf numFmtId="0" fontId="8" fillId="4" borderId="47" xfId="3" applyFill="1" applyBorder="1" applyAlignment="1" applyProtection="1">
      <alignment vertical="center"/>
    </xf>
    <xf numFmtId="0" fontId="8" fillId="4" borderId="49" xfId="3" applyFill="1" applyBorder="1" applyAlignment="1" applyProtection="1">
      <alignment vertical="center"/>
    </xf>
    <xf numFmtId="0" fontId="8" fillId="3" borderId="1" xfId="3" applyFill="1" applyBorder="1" applyAlignment="1" applyProtection="1">
      <alignment vertical="center"/>
    </xf>
    <xf numFmtId="0" fontId="8" fillId="3" borderId="1" xfId="3" applyFill="1" applyBorder="1" applyProtection="1"/>
    <xf numFmtId="0" fontId="34" fillId="0" borderId="0" xfId="1" applyFont="1" applyBorder="1" applyAlignment="1">
      <alignment vertical="center"/>
    </xf>
    <xf numFmtId="0" fontId="33" fillId="0" borderId="0" xfId="1" applyFont="1" applyBorder="1" applyAlignment="1">
      <alignment vertical="center"/>
    </xf>
    <xf numFmtId="14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3" fillId="0" borderId="35" xfId="1" applyFont="1" applyBorder="1" applyAlignment="1">
      <alignment horizontal="center" vertical="center" wrapText="1"/>
    </xf>
    <xf numFmtId="0" fontId="33" fillId="0" borderId="29" xfId="1" applyFont="1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29" fillId="0" borderId="0" xfId="3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 vertical="center"/>
    </xf>
    <xf numFmtId="0" fontId="16" fillId="0" borderId="0" xfId="3" applyFont="1" applyFill="1" applyProtection="1"/>
    <xf numFmtId="0" fontId="15" fillId="0" borderId="0" xfId="3" applyFont="1" applyFill="1" applyAlignment="1" applyProtection="1"/>
    <xf numFmtId="0" fontId="16" fillId="0" borderId="0" xfId="3" applyFont="1" applyFill="1" applyAlignment="1" applyProtection="1"/>
    <xf numFmtId="0" fontId="16" fillId="0" borderId="0" xfId="3" applyFont="1" applyFill="1" applyBorder="1" applyProtection="1"/>
    <xf numFmtId="0" fontId="15" fillId="0" borderId="0" xfId="3" applyFont="1" applyFill="1" applyBorder="1" applyAlignment="1" applyProtection="1">
      <alignment vertical="center"/>
    </xf>
    <xf numFmtId="0" fontId="15" fillId="0" borderId="0" xfId="3" applyFont="1" applyBorder="1" applyAlignment="1" applyProtection="1">
      <alignment horizontal="left" vertical="center"/>
    </xf>
    <xf numFmtId="0" fontId="16" fillId="0" borderId="0" xfId="3" applyFont="1" applyProtection="1"/>
    <xf numFmtId="0" fontId="28" fillId="0" borderId="0" xfId="3" applyFont="1" applyAlignment="1" applyProtection="1">
      <alignment horizontal="right" vertical="center"/>
    </xf>
    <xf numFmtId="0" fontId="33" fillId="0" borderId="0" xfId="1" applyFont="1" applyBorder="1" applyAlignment="1">
      <alignment horizontal="left" vertical="center" wrapText="1"/>
    </xf>
    <xf numFmtId="0" fontId="33" fillId="0" borderId="0" xfId="1" applyFont="1" applyBorder="1" applyAlignment="1">
      <alignment horizontal="center" vertical="center"/>
    </xf>
    <xf numFmtId="0" fontId="15" fillId="4" borderId="15" xfId="3" applyFont="1" applyFill="1" applyBorder="1" applyAlignment="1" applyProtection="1">
      <alignment horizontal="center" vertical="center"/>
      <protection locked="0"/>
    </xf>
    <xf numFmtId="0" fontId="15" fillId="4" borderId="16" xfId="3" applyFont="1" applyFill="1" applyBorder="1" applyAlignment="1" applyProtection="1">
      <alignment horizontal="center" vertical="center"/>
      <protection locked="0"/>
    </xf>
    <xf numFmtId="0" fontId="15" fillId="4" borderId="35" xfId="3" applyFont="1" applyFill="1" applyBorder="1" applyAlignment="1" applyProtection="1">
      <alignment horizontal="center" vertical="center" shrinkToFit="1"/>
      <protection locked="0"/>
    </xf>
    <xf numFmtId="0" fontId="15" fillId="4" borderId="29" xfId="3" applyFont="1" applyFill="1" applyBorder="1" applyAlignment="1" applyProtection="1">
      <alignment horizontal="center" vertical="center" shrinkToFit="1"/>
      <protection locked="0"/>
    </xf>
    <xf numFmtId="0" fontId="15" fillId="0" borderId="0" xfId="3" applyFont="1" applyFill="1" applyAlignment="1" applyProtection="1">
      <alignment horizontal="center" vertical="center"/>
    </xf>
    <xf numFmtId="0" fontId="15" fillId="0" borderId="0" xfId="3" applyFont="1" applyBorder="1" applyAlignment="1" applyProtection="1">
      <alignment horizontal="center" vertical="center"/>
    </xf>
    <xf numFmtId="14" fontId="15" fillId="0" borderId="0" xfId="3" applyNumberFormat="1" applyFont="1" applyFill="1" applyBorder="1" applyAlignment="1" applyProtection="1">
      <alignment horizontal="center" vertical="center"/>
    </xf>
    <xf numFmtId="0" fontId="15" fillId="0" borderId="0" xfId="3" applyFont="1" applyFill="1" applyBorder="1" applyAlignment="1" applyProtection="1">
      <alignment horizontal="center" vertical="center"/>
    </xf>
    <xf numFmtId="0" fontId="15" fillId="0" borderId="1" xfId="3" applyFont="1" applyBorder="1" applyAlignment="1" applyProtection="1">
      <alignment horizontal="center" vertical="center"/>
    </xf>
    <xf numFmtId="0" fontId="19" fillId="3" borderId="0" xfId="3" applyFont="1" applyFill="1" applyBorder="1" applyAlignment="1" applyProtection="1">
      <alignment vertical="center"/>
      <protection locked="0"/>
    </xf>
    <xf numFmtId="0" fontId="19" fillId="0" borderId="0" xfId="3" applyFont="1" applyBorder="1" applyAlignment="1" applyProtection="1">
      <alignment vertical="center"/>
      <protection locked="0"/>
    </xf>
    <xf numFmtId="0" fontId="15" fillId="0" borderId="45" xfId="3" applyFont="1" applyFill="1" applyBorder="1" applyAlignment="1" applyProtection="1">
      <alignment horizontal="center" vertical="center" shrinkToFit="1"/>
    </xf>
    <xf numFmtId="0" fontId="15" fillId="0" borderId="47" xfId="3" applyFont="1" applyFill="1" applyBorder="1" applyAlignment="1" applyProtection="1">
      <alignment horizontal="center" vertical="center" shrinkToFit="1"/>
    </xf>
    <xf numFmtId="0" fontId="15" fillId="0" borderId="48" xfId="3" applyFont="1" applyFill="1" applyBorder="1" applyAlignment="1" applyProtection="1">
      <alignment horizontal="center" vertical="center" shrinkToFit="1"/>
    </xf>
    <xf numFmtId="0" fontId="15" fillId="0" borderId="20" xfId="3" applyFont="1" applyFill="1" applyBorder="1" applyAlignment="1" applyProtection="1">
      <alignment vertical="center"/>
    </xf>
    <xf numFmtId="0" fontId="16" fillId="0" borderId="45" xfId="3" applyFont="1" applyFill="1" applyBorder="1" applyAlignment="1" applyProtection="1">
      <alignment horizontal="center" vertical="center"/>
    </xf>
    <xf numFmtId="0" fontId="16" fillId="0" borderId="47" xfId="3" applyFont="1" applyFill="1" applyBorder="1" applyAlignment="1" applyProtection="1">
      <alignment horizontal="center" vertical="center"/>
    </xf>
    <xf numFmtId="0" fontId="16" fillId="0" borderId="48" xfId="3" applyFont="1" applyFill="1" applyBorder="1" applyAlignment="1" applyProtection="1">
      <alignment horizontal="center" vertical="center"/>
    </xf>
    <xf numFmtId="0" fontId="34" fillId="0" borderId="0" xfId="1" applyFont="1" applyBorder="1" applyAlignment="1">
      <alignment vertical="center" wrapText="1"/>
    </xf>
    <xf numFmtId="0" fontId="37" fillId="0" borderId="0" xfId="3" applyFont="1" applyAlignment="1" applyProtection="1">
      <alignment horizontal="center"/>
    </xf>
    <xf numFmtId="0" fontId="37" fillId="0" borderId="0" xfId="3" applyFont="1" applyAlignment="1" applyProtection="1">
      <alignment horizontal="center" vertical="center"/>
    </xf>
    <xf numFmtId="0" fontId="8" fillId="4" borderId="101" xfId="3" applyFill="1" applyBorder="1" applyAlignment="1" applyProtection="1">
      <alignment vertical="center"/>
    </xf>
    <xf numFmtId="0" fontId="8" fillId="4" borderId="102" xfId="3" applyFill="1" applyBorder="1" applyAlignment="1" applyProtection="1">
      <alignment vertical="center"/>
    </xf>
    <xf numFmtId="0" fontId="8" fillId="4" borderId="103" xfId="3" applyFill="1" applyBorder="1" applyAlignment="1" applyProtection="1">
      <alignment vertical="center"/>
    </xf>
    <xf numFmtId="0" fontId="8" fillId="4" borderId="104" xfId="3" applyFill="1" applyBorder="1" applyAlignment="1" applyProtection="1">
      <alignment vertical="center"/>
    </xf>
    <xf numFmtId="0" fontId="8" fillId="4" borderId="105" xfId="3" applyFill="1" applyBorder="1" applyAlignment="1" applyProtection="1">
      <alignment vertical="center"/>
    </xf>
    <xf numFmtId="0" fontId="8" fillId="4" borderId="106" xfId="3" applyFill="1" applyBorder="1" applyAlignment="1" applyProtection="1">
      <alignment vertical="center"/>
    </xf>
    <xf numFmtId="0" fontId="8" fillId="4" borderId="107" xfId="3" applyFill="1" applyBorder="1" applyAlignment="1" applyProtection="1">
      <alignment vertical="center"/>
    </xf>
    <xf numFmtId="0" fontId="8" fillId="4" borderId="108" xfId="3" applyFill="1" applyBorder="1" applyAlignment="1" applyProtection="1">
      <alignment vertical="center"/>
    </xf>
    <xf numFmtId="0" fontId="8" fillId="4" borderId="109" xfId="3" applyFill="1" applyBorder="1" applyAlignment="1" applyProtection="1">
      <alignment vertical="center"/>
    </xf>
    <xf numFmtId="0" fontId="8" fillId="3" borderId="35" xfId="3" applyFill="1" applyBorder="1" applyAlignment="1" applyProtection="1">
      <alignment vertical="center"/>
    </xf>
    <xf numFmtId="0" fontId="8" fillId="3" borderId="29" xfId="3" applyFill="1" applyBorder="1" applyProtection="1"/>
    <xf numFmtId="0" fontId="15" fillId="9" borderId="45" xfId="3" applyFont="1" applyFill="1" applyBorder="1" applyAlignment="1" applyProtection="1">
      <alignment horizontal="center" vertical="center"/>
    </xf>
    <xf numFmtId="0" fontId="15" fillId="6" borderId="50" xfId="3" applyFont="1" applyFill="1" applyBorder="1" applyAlignment="1" applyProtection="1">
      <alignment horizontal="center" vertical="center"/>
    </xf>
    <xf numFmtId="0" fontId="15" fillId="6" borderId="51" xfId="3" applyFont="1" applyFill="1" applyBorder="1" applyAlignment="1" applyProtection="1">
      <alignment horizontal="center" vertical="center"/>
    </xf>
    <xf numFmtId="0" fontId="15" fillId="6" borderId="52" xfId="3" applyFont="1" applyFill="1" applyBorder="1" applyAlignment="1" applyProtection="1">
      <alignment horizontal="center" vertical="center"/>
    </xf>
    <xf numFmtId="0" fontId="15" fillId="6" borderId="53" xfId="3" applyFont="1" applyFill="1" applyBorder="1" applyAlignment="1" applyProtection="1">
      <alignment horizontal="center" vertical="center"/>
    </xf>
    <xf numFmtId="0" fontId="15" fillId="9" borderId="50" xfId="3" applyFont="1" applyFill="1" applyBorder="1" applyAlignment="1" applyProtection="1">
      <alignment horizontal="center" vertical="center"/>
    </xf>
    <xf numFmtId="0" fontId="15" fillId="9" borderId="51" xfId="3" applyFont="1" applyFill="1" applyBorder="1" applyAlignment="1" applyProtection="1">
      <alignment horizontal="center" vertical="center"/>
    </xf>
    <xf numFmtId="0" fontId="15" fillId="9" borderId="52" xfId="3" applyFont="1" applyFill="1" applyBorder="1" applyAlignment="1" applyProtection="1">
      <alignment horizontal="center" vertical="center"/>
    </xf>
    <xf numFmtId="0" fontId="15" fillId="9" borderId="53" xfId="3" applyFont="1" applyFill="1" applyBorder="1" applyAlignment="1" applyProtection="1">
      <alignment horizontal="center" vertical="center"/>
    </xf>
    <xf numFmtId="0" fontId="27" fillId="9" borderId="54" xfId="3" applyFont="1" applyFill="1" applyBorder="1" applyProtection="1"/>
    <xf numFmtId="0" fontId="15" fillId="9" borderId="55" xfId="3" applyFont="1" applyFill="1" applyBorder="1" applyAlignment="1" applyProtection="1">
      <alignment horizontal="center" vertical="center"/>
    </xf>
    <xf numFmtId="0" fontId="3" fillId="5" borderId="2" xfId="3" applyFont="1" applyFill="1" applyBorder="1" applyAlignment="1" applyProtection="1">
      <alignment horizontal="center" vertical="center"/>
    </xf>
    <xf numFmtId="0" fontId="3" fillId="5" borderId="36" xfId="3" applyFont="1" applyFill="1" applyBorder="1" applyAlignment="1" applyProtection="1">
      <alignment horizontal="center" vertical="center"/>
    </xf>
    <xf numFmtId="0" fontId="3" fillId="8" borderId="2" xfId="3" applyFont="1" applyFill="1" applyBorder="1" applyAlignment="1" applyProtection="1">
      <alignment horizontal="center" vertical="center"/>
    </xf>
    <xf numFmtId="0" fontId="3" fillId="5" borderId="26" xfId="3" applyFont="1" applyFill="1" applyBorder="1" applyAlignment="1" applyProtection="1">
      <alignment horizontal="center" vertical="center"/>
    </xf>
    <xf numFmtId="0" fontId="3" fillId="5" borderId="3" xfId="3" applyFont="1" applyFill="1" applyBorder="1" applyAlignment="1" applyProtection="1">
      <alignment horizontal="center" vertical="center"/>
    </xf>
    <xf numFmtId="0" fontId="37" fillId="10" borderId="1" xfId="3" applyFont="1" applyFill="1" applyBorder="1" applyAlignment="1" applyProtection="1">
      <alignment horizontal="center" vertical="center"/>
    </xf>
    <xf numFmtId="0" fontId="15" fillId="8" borderId="1" xfId="3" applyFont="1" applyFill="1" applyBorder="1" applyAlignment="1" applyProtection="1">
      <alignment horizontal="center" vertical="center"/>
    </xf>
    <xf numFmtId="0" fontId="34" fillId="0" borderId="63" xfId="1" applyFont="1" applyBorder="1" applyAlignment="1">
      <alignment horizontal="left" vertical="center" wrapText="1" shrinkToFit="1"/>
    </xf>
    <xf numFmtId="0" fontId="33" fillId="0" borderId="56" xfId="1" applyFont="1" applyBorder="1" applyAlignment="1">
      <alignment horizontal="center" vertical="center" wrapText="1"/>
    </xf>
    <xf numFmtId="0" fontId="34" fillId="0" borderId="64" xfId="1" applyFont="1" applyBorder="1" applyAlignment="1">
      <alignment horizontal="left" vertical="center" wrapText="1"/>
    </xf>
    <xf numFmtId="0" fontId="34" fillId="0" borderId="57" xfId="1" applyFont="1" applyBorder="1" applyAlignment="1">
      <alignment horizontal="left" vertical="center" wrapText="1"/>
    </xf>
    <xf numFmtId="0" fontId="34" fillId="0" borderId="75" xfId="1" applyFont="1" applyBorder="1" applyAlignment="1">
      <alignment horizontal="left" vertical="center" wrapText="1"/>
    </xf>
    <xf numFmtId="0" fontId="34" fillId="0" borderId="63" xfId="1" applyFont="1" applyBorder="1" applyAlignment="1">
      <alignment horizontal="left" vertical="center" wrapText="1"/>
    </xf>
    <xf numFmtId="0" fontId="34" fillId="0" borderId="51" xfId="1" applyFont="1" applyBorder="1" applyAlignment="1">
      <alignment horizontal="left" vertical="center" wrapText="1"/>
    </xf>
    <xf numFmtId="0" fontId="34" fillId="0" borderId="65" xfId="1" applyFont="1" applyBorder="1" applyAlignment="1">
      <alignment horizontal="left" vertical="center" wrapText="1"/>
    </xf>
    <xf numFmtId="0" fontId="34" fillId="0" borderId="66" xfId="1" applyFont="1" applyBorder="1" applyAlignment="1">
      <alignment horizontal="left" vertical="center" wrapText="1"/>
    </xf>
    <xf numFmtId="0" fontId="34" fillId="0" borderId="58" xfId="1" applyFont="1" applyBorder="1" applyAlignment="1">
      <alignment horizontal="left" vertical="center" wrapText="1"/>
    </xf>
    <xf numFmtId="0" fontId="34" fillId="0" borderId="76" xfId="1" applyFont="1" applyBorder="1" applyAlignment="1">
      <alignment horizontal="left" vertical="center" wrapText="1"/>
    </xf>
    <xf numFmtId="0" fontId="34" fillId="0" borderId="53" xfId="1" applyFont="1" applyBorder="1" applyAlignment="1">
      <alignment horizontal="left" vertical="center" wrapText="1"/>
    </xf>
    <xf numFmtId="0" fontId="34" fillId="0" borderId="67" xfId="1" applyFont="1" applyBorder="1" applyAlignment="1">
      <alignment horizontal="left" vertical="center" wrapText="1"/>
    </xf>
    <xf numFmtId="0" fontId="34" fillId="0" borderId="68" xfId="1" applyFont="1" applyBorder="1" applyAlignment="1">
      <alignment horizontal="left" vertical="center" wrapText="1"/>
    </xf>
    <xf numFmtId="0" fontId="34" fillId="0" borderId="59" xfId="1" applyFont="1" applyBorder="1" applyAlignment="1">
      <alignment horizontal="left" vertical="center" wrapText="1"/>
    </xf>
    <xf numFmtId="0" fontId="34" fillId="0" borderId="77" xfId="1" applyFont="1" applyBorder="1" applyAlignment="1">
      <alignment horizontal="left" vertical="center" wrapText="1"/>
    </xf>
    <xf numFmtId="0" fontId="34" fillId="0" borderId="81" xfId="1" applyFont="1" applyBorder="1" applyAlignment="1">
      <alignment horizontal="left" vertical="center" wrapText="1"/>
    </xf>
    <xf numFmtId="0" fontId="34" fillId="0" borderId="71" xfId="1" applyFont="1" applyBorder="1" applyAlignment="1">
      <alignment horizontal="left" vertical="center" wrapText="1"/>
    </xf>
    <xf numFmtId="0" fontId="34" fillId="0" borderId="72" xfId="1" applyFont="1" applyBorder="1" applyAlignment="1">
      <alignment horizontal="left" vertical="center" wrapText="1"/>
    </xf>
    <xf numFmtId="0" fontId="34" fillId="0" borderId="61" xfId="1" applyFont="1" applyBorder="1" applyAlignment="1">
      <alignment horizontal="left" vertical="center" wrapText="1"/>
    </xf>
    <xf numFmtId="0" fontId="34" fillId="0" borderId="79" xfId="1" applyFont="1" applyBorder="1" applyAlignment="1">
      <alignment horizontal="left" vertical="center" wrapText="1"/>
    </xf>
    <xf numFmtId="0" fontId="34" fillId="0" borderId="83" xfId="1" applyFont="1" applyBorder="1" applyAlignment="1">
      <alignment horizontal="left" vertical="center" wrapText="1"/>
    </xf>
    <xf numFmtId="0" fontId="34" fillId="0" borderId="73" xfId="1" applyFont="1" applyBorder="1" applyAlignment="1">
      <alignment horizontal="left" vertical="center" wrapText="1"/>
    </xf>
    <xf numFmtId="0" fontId="34" fillId="0" borderId="74" xfId="1" applyFont="1" applyBorder="1" applyAlignment="1">
      <alignment horizontal="left" vertical="center" wrapText="1"/>
    </xf>
    <xf numFmtId="0" fontId="34" fillId="0" borderId="62" xfId="1" applyFont="1" applyBorder="1" applyAlignment="1">
      <alignment horizontal="left" vertical="center" wrapText="1"/>
    </xf>
    <xf numFmtId="0" fontId="34" fillId="0" borderId="80" xfId="1" applyFont="1" applyBorder="1" applyAlignment="1">
      <alignment horizontal="left" vertical="center" wrapText="1"/>
    </xf>
    <xf numFmtId="0" fontId="34" fillId="0" borderId="55" xfId="1" applyFont="1" applyBorder="1" applyAlignment="1">
      <alignment horizontal="left" vertical="center" wrapText="1"/>
    </xf>
    <xf numFmtId="0" fontId="38" fillId="0" borderId="0" xfId="0" applyFont="1"/>
    <xf numFmtId="0" fontId="16" fillId="0" borderId="0" xfId="0" applyFont="1"/>
    <xf numFmtId="0" fontId="15" fillId="0" borderId="45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34" fillId="7" borderId="69" xfId="1" applyFont="1" applyFill="1" applyBorder="1" applyAlignment="1">
      <alignment horizontal="center" vertical="center" wrapText="1"/>
    </xf>
    <xf numFmtId="0" fontId="34" fillId="7" borderId="70" xfId="1" applyFont="1" applyFill="1" applyBorder="1" applyAlignment="1">
      <alignment horizontal="center" vertical="center" wrapText="1"/>
    </xf>
    <xf numFmtId="0" fontId="34" fillId="7" borderId="60" xfId="1" applyFont="1" applyFill="1" applyBorder="1" applyAlignment="1">
      <alignment horizontal="center" vertical="center" wrapText="1"/>
    </xf>
    <xf numFmtId="0" fontId="34" fillId="7" borderId="78" xfId="1" applyFont="1" applyFill="1" applyBorder="1" applyAlignment="1">
      <alignment horizontal="center" vertical="center" wrapText="1"/>
    </xf>
    <xf numFmtId="0" fontId="34" fillId="7" borderId="82" xfId="1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/>
    </xf>
    <xf numFmtId="0" fontId="33" fillId="3" borderId="56" xfId="1" applyFont="1" applyFill="1" applyBorder="1" applyAlignment="1">
      <alignment horizontal="center" vertical="center" wrapText="1"/>
    </xf>
    <xf numFmtId="0" fontId="15" fillId="11" borderId="99" xfId="3" applyFont="1" applyFill="1" applyBorder="1" applyAlignment="1" applyProtection="1">
      <alignment horizontal="center" vertical="center"/>
    </xf>
    <xf numFmtId="0" fontId="15" fillId="11" borderId="84" xfId="3" applyFont="1" applyFill="1" applyBorder="1" applyAlignment="1" applyProtection="1">
      <alignment horizontal="center" vertical="center"/>
    </xf>
    <xf numFmtId="0" fontId="15" fillId="9" borderId="1" xfId="3" applyFont="1" applyFill="1" applyBorder="1" applyAlignment="1" applyProtection="1">
      <alignment horizontal="center" vertical="center"/>
    </xf>
    <xf numFmtId="0" fontId="15" fillId="3" borderId="24" xfId="3" applyFont="1" applyFill="1" applyBorder="1" applyAlignment="1" applyProtection="1">
      <alignment horizontal="center" vertical="center"/>
    </xf>
    <xf numFmtId="0" fontId="15" fillId="5" borderId="4" xfId="3" applyFont="1" applyFill="1" applyBorder="1" applyAlignment="1" applyProtection="1">
      <alignment horizontal="center" vertical="center"/>
    </xf>
    <xf numFmtId="0" fontId="15" fillId="5" borderId="99" xfId="3" applyFont="1" applyFill="1" applyBorder="1" applyAlignment="1" applyProtection="1">
      <alignment horizontal="center" vertical="center"/>
    </xf>
    <xf numFmtId="0" fontId="42" fillId="0" borderId="0" xfId="3" applyFont="1" applyBorder="1" applyAlignment="1" applyProtection="1">
      <alignment horizontal="center"/>
    </xf>
    <xf numFmtId="0" fontId="41" fillId="0" borderId="0" xfId="3" applyFont="1" applyAlignment="1" applyProtection="1">
      <alignment horizontal="center" vertical="center"/>
    </xf>
    <xf numFmtId="0" fontId="41" fillId="0" borderId="0" xfId="3" applyFont="1" applyAlignment="1" applyProtection="1">
      <alignment horizontal="center"/>
    </xf>
    <xf numFmtId="0" fontId="43" fillId="0" borderId="0" xfId="3" applyFont="1" applyBorder="1" applyAlignment="1" applyProtection="1">
      <alignment horizontal="center" vertical="center"/>
    </xf>
    <xf numFmtId="0" fontId="44" fillId="0" borderId="0" xfId="3" applyFont="1" applyAlignment="1" applyProtection="1">
      <alignment horizontal="center" vertical="center"/>
    </xf>
    <xf numFmtId="0" fontId="3" fillId="0" borderId="0" xfId="3" applyFont="1" applyProtection="1"/>
    <xf numFmtId="0" fontId="33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3" fillId="0" borderId="0" xfId="1" applyFont="1" applyBorder="1" applyAlignment="1">
      <alignment horizontal="center" vertical="center"/>
    </xf>
    <xf numFmtId="0" fontId="33" fillId="0" borderId="0" xfId="1" applyFont="1" applyBorder="1" applyAlignment="1">
      <alignment vertical="center" wrapText="1"/>
    </xf>
    <xf numFmtId="0" fontId="15" fillId="6" borderId="114" xfId="3" applyFont="1" applyFill="1" applyBorder="1" applyAlignment="1" applyProtection="1">
      <alignment horizontal="center" vertical="center"/>
    </xf>
    <xf numFmtId="0" fontId="15" fillId="3" borderId="115" xfId="3" applyFont="1" applyFill="1" applyBorder="1" applyAlignment="1" applyProtection="1">
      <alignment horizontal="center" vertical="center"/>
    </xf>
    <xf numFmtId="0" fontId="15" fillId="3" borderId="102" xfId="3" applyFont="1" applyFill="1" applyBorder="1" applyAlignment="1" applyProtection="1">
      <alignment horizontal="center" vertical="center"/>
    </xf>
    <xf numFmtId="0" fontId="15" fillId="3" borderId="122" xfId="3" applyFont="1" applyFill="1" applyBorder="1" applyAlignment="1" applyProtection="1">
      <alignment horizontal="center" vertical="center"/>
    </xf>
    <xf numFmtId="0" fontId="16" fillId="4" borderId="45" xfId="3" applyFont="1" applyFill="1" applyBorder="1" applyAlignment="1" applyProtection="1">
      <alignment horizontal="center" vertical="center" shrinkToFit="1"/>
      <protection locked="0"/>
    </xf>
    <xf numFmtId="0" fontId="16" fillId="4" borderId="47" xfId="3" applyFont="1" applyFill="1" applyBorder="1" applyAlignment="1" applyProtection="1">
      <alignment horizontal="center" vertical="center" shrinkToFit="1"/>
      <protection locked="0"/>
    </xf>
    <xf numFmtId="0" fontId="16" fillId="4" borderId="48" xfId="3" applyFont="1" applyFill="1" applyBorder="1" applyAlignment="1" applyProtection="1">
      <alignment horizontal="center" vertical="center" shrinkToFit="1"/>
      <protection locked="0"/>
    </xf>
    <xf numFmtId="0" fontId="16" fillId="12" borderId="120" xfId="3" applyFont="1" applyFill="1" applyBorder="1" applyAlignment="1" applyProtection="1">
      <alignment horizontal="center" vertical="center" shrinkToFit="1"/>
      <protection locked="0"/>
    </xf>
    <xf numFmtId="0" fontId="16" fillId="12" borderId="47" xfId="3" applyFont="1" applyFill="1" applyBorder="1" applyAlignment="1" applyProtection="1">
      <alignment horizontal="center" vertical="center" shrinkToFit="1"/>
      <protection locked="0"/>
    </xf>
    <xf numFmtId="0" fontId="16" fillId="12" borderId="48" xfId="3" applyFont="1" applyFill="1" applyBorder="1" applyAlignment="1" applyProtection="1">
      <alignment horizontal="center" vertical="center" shrinkToFit="1"/>
      <protection locked="0"/>
    </xf>
    <xf numFmtId="0" fontId="15" fillId="0" borderId="46" xfId="3" applyFont="1" applyFill="1" applyBorder="1" applyAlignment="1" applyProtection="1">
      <alignment horizontal="center" vertical="center" shrinkToFit="1"/>
    </xf>
    <xf numFmtId="0" fontId="16" fillId="0" borderId="46" xfId="3" applyFont="1" applyFill="1" applyBorder="1" applyAlignment="1" applyProtection="1">
      <alignment horizontal="center" vertical="center"/>
    </xf>
    <xf numFmtId="0" fontId="15" fillId="3" borderId="135" xfId="3" applyFont="1" applyFill="1" applyBorder="1" applyAlignment="1" applyProtection="1">
      <alignment horizontal="center" vertical="center"/>
    </xf>
    <xf numFmtId="0" fontId="15" fillId="3" borderId="52" xfId="3" applyFont="1" applyFill="1" applyBorder="1" applyAlignment="1" applyProtection="1">
      <alignment horizontal="center" vertical="center"/>
    </xf>
    <xf numFmtId="0" fontId="15" fillId="3" borderId="53" xfId="3" applyFont="1" applyFill="1" applyBorder="1" applyAlignment="1" applyProtection="1">
      <alignment horizontal="center" vertical="center"/>
    </xf>
    <xf numFmtId="0" fontId="15" fillId="3" borderId="54" xfId="3" applyFont="1" applyFill="1" applyBorder="1" applyAlignment="1" applyProtection="1">
      <alignment horizontal="center" vertical="center"/>
    </xf>
    <xf numFmtId="0" fontId="15" fillId="3" borderId="10" xfId="3" applyFont="1" applyFill="1" applyBorder="1" applyAlignment="1" applyProtection="1">
      <alignment vertical="center" shrinkToFit="1"/>
    </xf>
    <xf numFmtId="0" fontId="15" fillId="3" borderId="21" xfId="3" applyFont="1" applyFill="1" applyBorder="1" applyAlignment="1" applyProtection="1">
      <alignment vertical="center" shrinkToFit="1"/>
    </xf>
    <xf numFmtId="0" fontId="0" fillId="0" borderId="0" xfId="0" applyBorder="1"/>
    <xf numFmtId="0" fontId="34" fillId="0" borderId="0" xfId="0" applyFont="1" applyBorder="1" applyAlignment="1">
      <alignment vertical="center"/>
    </xf>
    <xf numFmtId="0" fontId="50" fillId="0" borderId="0" xfId="0" applyFont="1" applyAlignment="1">
      <alignment vertical="center" wrapText="1"/>
    </xf>
    <xf numFmtId="0" fontId="51" fillId="0" borderId="136" xfId="0" applyFont="1" applyBorder="1" applyAlignment="1">
      <alignment vertical="center" wrapText="1"/>
    </xf>
    <xf numFmtId="0" fontId="15" fillId="0" borderId="29" xfId="3" applyFont="1" applyFill="1" applyBorder="1" applyAlignment="1" applyProtection="1">
      <alignment horizontal="center" vertical="top"/>
    </xf>
    <xf numFmtId="0" fontId="15" fillId="0" borderId="35" xfId="3" applyFont="1" applyFill="1" applyBorder="1" applyAlignment="1" applyProtection="1">
      <alignment horizontal="center" vertical="top"/>
    </xf>
    <xf numFmtId="0" fontId="15" fillId="0" borderId="35" xfId="3" applyFont="1" applyFill="1" applyBorder="1" applyAlignment="1" applyProtection="1">
      <alignment horizontal="center" vertical="center" shrinkToFit="1"/>
    </xf>
    <xf numFmtId="0" fontId="15" fillId="0" borderId="29" xfId="3" applyFont="1" applyFill="1" applyBorder="1" applyAlignment="1" applyProtection="1">
      <alignment horizontal="center" vertical="center" shrinkToFit="1"/>
    </xf>
    <xf numFmtId="0" fontId="15" fillId="0" borderId="84" xfId="3" applyFont="1" applyFill="1" applyBorder="1" applyAlignment="1" applyProtection="1">
      <alignment horizontal="center" vertical="center"/>
    </xf>
    <xf numFmtId="0" fontId="15" fillId="0" borderId="2" xfId="3" applyFont="1" applyFill="1" applyBorder="1" applyAlignment="1" applyProtection="1">
      <alignment horizontal="center" vertical="center"/>
    </xf>
    <xf numFmtId="0" fontId="0" fillId="10" borderId="0" xfId="0" applyFill="1"/>
    <xf numFmtId="0" fontId="34" fillId="0" borderId="0" xfId="0" applyFont="1" applyAlignment="1">
      <alignment vertical="center"/>
    </xf>
    <xf numFmtId="0" fontId="34" fillId="0" borderId="0" xfId="0" applyFont="1"/>
    <xf numFmtId="0" fontId="52" fillId="0" borderId="0" xfId="3" applyFont="1" applyAlignment="1" applyProtection="1">
      <alignment vertical="center"/>
    </xf>
    <xf numFmtId="0" fontId="0" fillId="3" borderId="0" xfId="0" applyFill="1"/>
    <xf numFmtId="0" fontId="33" fillId="0" borderId="76" xfId="0" applyFont="1" applyBorder="1" applyAlignment="1">
      <alignment horizontal="left" vertical="center"/>
    </xf>
    <xf numFmtId="0" fontId="33" fillId="0" borderId="93" xfId="0" applyFont="1" applyBorder="1" applyAlignment="1">
      <alignment horizontal="left" vertical="center"/>
    </xf>
    <xf numFmtId="0" fontId="33" fillId="0" borderId="58" xfId="0" applyFont="1" applyBorder="1" applyAlignment="1">
      <alignment horizontal="left" vertical="center"/>
    </xf>
    <xf numFmtId="0" fontId="8" fillId="0" borderId="76" xfId="3" applyBorder="1" applyAlignment="1" applyProtection="1">
      <alignment horizontal="center"/>
    </xf>
    <xf numFmtId="0" fontId="8" fillId="0" borderId="93" xfId="3" applyBorder="1" applyAlignment="1" applyProtection="1">
      <alignment horizontal="center"/>
    </xf>
    <xf numFmtId="0" fontId="8" fillId="0" borderId="58" xfId="3" applyBorder="1" applyAlignment="1" applyProtection="1">
      <alignment horizontal="center"/>
    </xf>
    <xf numFmtId="0" fontId="16" fillId="0" borderId="130" xfId="3" applyFont="1" applyFill="1" applyBorder="1" applyAlignment="1" applyProtection="1">
      <alignment horizontal="center" vertical="center"/>
    </xf>
    <xf numFmtId="0" fontId="16" fillId="0" borderId="140" xfId="3" applyFont="1" applyFill="1" applyBorder="1" applyAlignment="1" applyProtection="1">
      <alignment horizontal="center" vertical="center"/>
    </xf>
    <xf numFmtId="0" fontId="16" fillId="0" borderId="92" xfId="3" applyFont="1" applyFill="1" applyBorder="1" applyAlignment="1" applyProtection="1">
      <alignment horizontal="center" vertical="center"/>
    </xf>
    <xf numFmtId="0" fontId="16" fillId="0" borderId="94" xfId="3" applyFont="1" applyFill="1" applyBorder="1" applyAlignment="1" applyProtection="1">
      <alignment horizontal="center" vertical="center"/>
    </xf>
    <xf numFmtId="0" fontId="16" fillId="4" borderId="20" xfId="3" applyFont="1" applyFill="1" applyBorder="1" applyAlignment="1" applyProtection="1">
      <alignment horizontal="center" vertical="center"/>
      <protection locked="0"/>
    </xf>
    <xf numFmtId="0" fontId="16" fillId="4" borderId="21" xfId="3" applyFont="1" applyFill="1" applyBorder="1" applyAlignment="1" applyProtection="1">
      <alignment horizontal="center" vertical="center"/>
      <protection locked="0"/>
    </xf>
    <xf numFmtId="1" fontId="16" fillId="4" borderId="20" xfId="3" applyNumberFormat="1" applyFont="1" applyFill="1" applyBorder="1" applyAlignment="1" applyProtection="1">
      <alignment horizontal="center" vertical="center"/>
      <protection locked="0"/>
    </xf>
    <xf numFmtId="1" fontId="16" fillId="4" borderId="21" xfId="3" applyNumberFormat="1" applyFont="1" applyFill="1" applyBorder="1" applyAlignment="1" applyProtection="1">
      <alignment horizontal="center" vertical="center"/>
      <protection locked="0"/>
    </xf>
    <xf numFmtId="1" fontId="16" fillId="4" borderId="7" xfId="3" applyNumberFormat="1" applyFont="1" applyFill="1" applyBorder="1" applyAlignment="1" applyProtection="1">
      <alignment horizontal="center" vertical="center"/>
      <protection locked="0"/>
    </xf>
    <xf numFmtId="0" fontId="15" fillId="4" borderId="10" xfId="3" applyFont="1" applyFill="1" applyBorder="1" applyAlignment="1" applyProtection="1">
      <alignment horizontal="center" vertical="center" shrinkToFit="1"/>
      <protection locked="0"/>
    </xf>
    <xf numFmtId="0" fontId="15" fillId="4" borderId="22" xfId="3" applyFont="1" applyFill="1" applyBorder="1" applyAlignment="1" applyProtection="1">
      <alignment horizontal="center" vertical="center" shrinkToFit="1"/>
      <protection locked="0"/>
    </xf>
    <xf numFmtId="0" fontId="15" fillId="3" borderId="21" xfId="3" applyFont="1" applyFill="1" applyBorder="1" applyAlignment="1" applyProtection="1">
      <alignment horizontal="center" vertical="center" shrinkToFit="1"/>
    </xf>
    <xf numFmtId="0" fontId="15" fillId="3" borderId="7" xfId="3" applyFont="1" applyFill="1" applyBorder="1" applyAlignment="1" applyProtection="1">
      <alignment horizontal="center" vertical="center" shrinkToFit="1"/>
    </xf>
    <xf numFmtId="0" fontId="8" fillId="11" borderId="20" xfId="3" applyFill="1" applyBorder="1" applyAlignment="1" applyProtection="1">
      <alignment horizontal="left" vertical="center"/>
    </xf>
    <xf numFmtId="0" fontId="8" fillId="11" borderId="21" xfId="3" applyFill="1" applyBorder="1" applyAlignment="1" applyProtection="1">
      <alignment horizontal="left" vertical="center"/>
    </xf>
    <xf numFmtId="0" fontId="8" fillId="11" borderId="22" xfId="3" applyFill="1" applyBorder="1" applyAlignment="1" applyProtection="1">
      <alignment horizontal="left" vertical="center"/>
    </xf>
    <xf numFmtId="0" fontId="24" fillId="6" borderId="20" xfId="3" applyFont="1" applyFill="1" applyBorder="1" applyAlignment="1" applyProtection="1">
      <alignment horizontal="center" vertical="center"/>
    </xf>
    <xf numFmtId="0" fontId="24" fillId="6" borderId="7" xfId="3" applyFont="1" applyFill="1" applyBorder="1" applyAlignment="1" applyProtection="1">
      <alignment horizontal="center" vertical="center"/>
    </xf>
    <xf numFmtId="0" fontId="15" fillId="0" borderId="33" xfId="3" applyFont="1" applyBorder="1" applyAlignment="1" applyProtection="1">
      <alignment horizontal="center" vertical="center"/>
    </xf>
    <xf numFmtId="0" fontId="15" fillId="0" borderId="14" xfId="3" applyFont="1" applyBorder="1" applyAlignment="1" applyProtection="1">
      <alignment horizontal="center" vertical="center"/>
    </xf>
    <xf numFmtId="0" fontId="15" fillId="0" borderId="15" xfId="3" applyFont="1" applyBorder="1" applyAlignment="1" applyProtection="1">
      <alignment horizontal="center" vertical="center"/>
    </xf>
    <xf numFmtId="0" fontId="15" fillId="4" borderId="20" xfId="3" applyFont="1" applyFill="1" applyBorder="1" applyAlignment="1" applyProtection="1">
      <alignment horizontal="center" vertical="center" shrinkToFit="1"/>
      <protection locked="0"/>
    </xf>
    <xf numFmtId="0" fontId="15" fillId="4" borderId="7" xfId="3" applyFont="1" applyFill="1" applyBorder="1" applyAlignment="1" applyProtection="1">
      <alignment horizontal="center" vertical="center" shrinkToFit="1"/>
      <protection locked="0"/>
    </xf>
    <xf numFmtId="0" fontId="15" fillId="0" borderId="10" xfId="3" applyFont="1" applyFill="1" applyBorder="1" applyAlignment="1" applyProtection="1">
      <alignment horizontal="left" vertical="center"/>
    </xf>
    <xf numFmtId="0" fontId="15" fillId="0" borderId="21" xfId="3" applyFont="1" applyFill="1" applyBorder="1" applyAlignment="1" applyProtection="1">
      <alignment horizontal="left" vertical="center"/>
    </xf>
    <xf numFmtId="0" fontId="15" fillId="0" borderId="22" xfId="3" applyFont="1" applyFill="1" applyBorder="1" applyAlignment="1" applyProtection="1">
      <alignment horizontal="left" vertical="center"/>
    </xf>
    <xf numFmtId="14" fontId="15" fillId="0" borderId="0" xfId="3" applyNumberFormat="1" applyFont="1" applyBorder="1" applyAlignment="1" applyProtection="1">
      <alignment horizontal="center" vertical="center"/>
    </xf>
    <xf numFmtId="0" fontId="15" fillId="0" borderId="0" xfId="3" applyFont="1" applyBorder="1" applyAlignment="1" applyProtection="1">
      <alignment horizontal="center" vertical="center"/>
    </xf>
    <xf numFmtId="0" fontId="15" fillId="3" borderId="10" xfId="3" applyFont="1" applyFill="1" applyBorder="1" applyAlignment="1" applyProtection="1">
      <alignment horizontal="center" vertical="center" shrinkToFit="1"/>
    </xf>
    <xf numFmtId="0" fontId="15" fillId="0" borderId="9" xfId="3" applyFont="1" applyBorder="1" applyAlignment="1" applyProtection="1">
      <alignment horizontal="center" vertical="center"/>
    </xf>
    <xf numFmtId="0" fontId="15" fillId="0" borderId="19" xfId="3" applyFont="1" applyBorder="1" applyAlignment="1" applyProtection="1">
      <alignment horizontal="center" vertical="center"/>
    </xf>
    <xf numFmtId="0" fontId="15" fillId="0" borderId="6" xfId="3" applyFont="1" applyBorder="1" applyAlignment="1" applyProtection="1">
      <alignment horizontal="center" vertical="center"/>
    </xf>
    <xf numFmtId="0" fontId="48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0" fillId="12" borderId="92" xfId="3" applyFont="1" applyFill="1" applyBorder="1" applyAlignment="1" applyProtection="1">
      <alignment horizontal="center" vertical="center"/>
      <protection locked="0"/>
    </xf>
    <xf numFmtId="0" fontId="20" fillId="12" borderId="121" xfId="3" applyFont="1" applyFill="1" applyBorder="1" applyAlignment="1" applyProtection="1">
      <alignment horizontal="center" vertical="center"/>
      <protection locked="0"/>
    </xf>
    <xf numFmtId="0" fontId="16" fillId="3" borderId="20" xfId="3" applyFont="1" applyFill="1" applyBorder="1" applyAlignment="1" applyProtection="1">
      <alignment horizontal="center" vertical="center"/>
    </xf>
    <xf numFmtId="0" fontId="16" fillId="3" borderId="21" xfId="3" applyFont="1" applyFill="1" applyBorder="1" applyAlignment="1" applyProtection="1">
      <alignment horizontal="center" vertical="center"/>
    </xf>
    <xf numFmtId="0" fontId="20" fillId="12" borderId="95" xfId="3" applyFont="1" applyFill="1" applyBorder="1" applyAlignment="1" applyProtection="1">
      <alignment horizontal="center" vertical="center"/>
      <protection locked="0"/>
    </xf>
    <xf numFmtId="0" fontId="20" fillId="12" borderId="124" xfId="3" applyFont="1" applyFill="1" applyBorder="1" applyAlignment="1" applyProtection="1">
      <alignment horizontal="center" vertical="center"/>
      <protection locked="0"/>
    </xf>
    <xf numFmtId="0" fontId="20" fillId="12" borderId="93" xfId="3" applyFont="1" applyFill="1" applyBorder="1" applyAlignment="1" applyProtection="1">
      <alignment horizontal="left" vertical="center" shrinkToFit="1"/>
      <protection locked="0"/>
    </xf>
    <xf numFmtId="0" fontId="20" fillId="12" borderId="94" xfId="3" applyFont="1" applyFill="1" applyBorder="1" applyAlignment="1" applyProtection="1">
      <alignment horizontal="left" vertical="center" shrinkToFit="1"/>
      <protection locked="0"/>
    </xf>
    <xf numFmtId="0" fontId="49" fillId="0" borderId="0" xfId="0" applyFont="1" applyAlignment="1">
      <alignment horizontal="left" vertical="center"/>
    </xf>
    <xf numFmtId="0" fontId="19" fillId="2" borderId="18" xfId="3" applyFont="1" applyFill="1" applyBorder="1" applyAlignment="1" applyProtection="1">
      <alignment horizontal="center" vertical="center"/>
    </xf>
    <xf numFmtId="0" fontId="19" fillId="2" borderId="19" xfId="3" applyFont="1" applyFill="1" applyBorder="1" applyAlignment="1" applyProtection="1">
      <alignment horizontal="center" vertical="center"/>
    </xf>
    <xf numFmtId="0" fontId="19" fillId="2" borderId="17" xfId="3" applyFont="1" applyFill="1" applyBorder="1" applyAlignment="1" applyProtection="1">
      <alignment horizontal="center" vertical="center"/>
    </xf>
    <xf numFmtId="0" fontId="40" fillId="8" borderId="20" xfId="3" applyFont="1" applyFill="1" applyBorder="1" applyAlignment="1" applyProtection="1">
      <alignment horizontal="right" vertical="center"/>
    </xf>
    <xf numFmtId="0" fontId="40" fillId="8" borderId="22" xfId="3" applyFont="1" applyFill="1" applyBorder="1" applyAlignment="1" applyProtection="1">
      <alignment horizontal="right" vertical="center"/>
    </xf>
    <xf numFmtId="0" fontId="16" fillId="4" borderId="22" xfId="3" applyFont="1" applyFill="1" applyBorder="1" applyAlignment="1" applyProtection="1">
      <alignment horizontal="center" vertical="center"/>
      <protection locked="0"/>
    </xf>
    <xf numFmtId="0" fontId="15" fillId="0" borderId="20" xfId="3" applyFont="1" applyBorder="1" applyAlignment="1" applyProtection="1">
      <alignment horizontal="left" vertical="top" wrapText="1" shrinkToFit="1"/>
    </xf>
    <xf numFmtId="0" fontId="15" fillId="0" borderId="21" xfId="3" applyFont="1" applyBorder="1" applyAlignment="1" applyProtection="1">
      <alignment horizontal="left" vertical="top" wrapText="1" shrinkToFit="1"/>
    </xf>
    <xf numFmtId="0" fontId="15" fillId="0" borderId="22" xfId="3" applyFont="1" applyBorder="1" applyAlignment="1" applyProtection="1">
      <alignment horizontal="left" vertical="top" wrapText="1" shrinkToFit="1"/>
    </xf>
    <xf numFmtId="0" fontId="15" fillId="0" borderId="20" xfId="3" applyFont="1" applyBorder="1" applyAlignment="1" applyProtection="1">
      <alignment horizontal="center" vertical="center"/>
    </xf>
    <xf numFmtId="0" fontId="15" fillId="0" borderId="21" xfId="3" applyFont="1" applyBorder="1" applyAlignment="1" applyProtection="1">
      <alignment horizontal="center" vertical="center"/>
    </xf>
    <xf numFmtId="0" fontId="15" fillId="0" borderId="22" xfId="3" applyFont="1" applyBorder="1" applyAlignment="1" applyProtection="1">
      <alignment horizontal="center" vertical="center"/>
    </xf>
    <xf numFmtId="165" fontId="16" fillId="4" borderId="20" xfId="3" applyNumberFormat="1" applyFont="1" applyFill="1" applyBorder="1" applyAlignment="1" applyProtection="1">
      <alignment horizontal="center" vertical="center"/>
      <protection locked="0"/>
    </xf>
    <xf numFmtId="165" fontId="16" fillId="4" borderId="21" xfId="3" applyNumberFormat="1" applyFont="1" applyFill="1" applyBorder="1" applyAlignment="1" applyProtection="1">
      <alignment horizontal="center" vertical="center"/>
      <protection locked="0"/>
    </xf>
    <xf numFmtId="165" fontId="16" fillId="4" borderId="22" xfId="3" applyNumberFormat="1" applyFont="1" applyFill="1" applyBorder="1" applyAlignment="1" applyProtection="1">
      <alignment horizontal="center" vertical="center"/>
      <protection locked="0"/>
    </xf>
    <xf numFmtId="0" fontId="20" fillId="12" borderId="92" xfId="3" applyFont="1" applyFill="1" applyBorder="1" applyAlignment="1" applyProtection="1">
      <alignment horizontal="center" vertical="center" wrapText="1"/>
      <protection locked="0"/>
    </xf>
    <xf numFmtId="0" fontId="20" fillId="12" borderId="94" xfId="3" applyFont="1" applyFill="1" applyBorder="1" applyAlignment="1" applyProtection="1">
      <alignment horizontal="center" vertical="center" wrapText="1"/>
      <protection locked="0"/>
    </xf>
    <xf numFmtId="0" fontId="20" fillId="12" borderId="94" xfId="3" applyFont="1" applyFill="1" applyBorder="1" applyAlignment="1" applyProtection="1">
      <alignment horizontal="center" vertical="center"/>
      <protection locked="0"/>
    </xf>
    <xf numFmtId="0" fontId="20" fillId="12" borderId="97" xfId="3" applyFont="1" applyFill="1" applyBorder="1" applyAlignment="1" applyProtection="1">
      <alignment horizontal="center" vertical="center"/>
      <protection locked="0"/>
    </xf>
    <xf numFmtId="0" fontId="20" fillId="4" borderId="47" xfId="3" applyFont="1" applyFill="1" applyBorder="1" applyAlignment="1" applyProtection="1">
      <alignment horizontal="center" vertical="center"/>
      <protection locked="0"/>
    </xf>
    <xf numFmtId="0" fontId="20" fillId="4" borderId="101" xfId="3" applyFont="1" applyFill="1" applyBorder="1" applyAlignment="1" applyProtection="1">
      <alignment horizontal="center" vertical="center"/>
      <protection locked="0"/>
    </xf>
    <xf numFmtId="0" fontId="20" fillId="4" borderId="48" xfId="3" applyFont="1" applyFill="1" applyBorder="1" applyAlignment="1" applyProtection="1">
      <alignment horizontal="center" vertical="center"/>
      <protection locked="0"/>
    </xf>
    <xf numFmtId="0" fontId="20" fillId="4" borderId="123" xfId="3" applyFont="1" applyFill="1" applyBorder="1" applyAlignment="1" applyProtection="1">
      <alignment horizontal="center" vertical="center"/>
      <protection locked="0"/>
    </xf>
    <xf numFmtId="0" fontId="20" fillId="12" borderId="120" xfId="3" applyFont="1" applyFill="1" applyBorder="1" applyAlignment="1" applyProtection="1">
      <alignment horizontal="center" vertical="center"/>
      <protection locked="0"/>
    </xf>
    <xf numFmtId="0" fontId="20" fillId="12" borderId="116" xfId="3" applyFont="1" applyFill="1" applyBorder="1" applyAlignment="1" applyProtection="1">
      <alignment horizontal="center" vertical="center"/>
      <protection locked="0"/>
    </xf>
    <xf numFmtId="1" fontId="15" fillId="3" borderId="26" xfId="3" applyNumberFormat="1" applyFont="1" applyFill="1" applyBorder="1" applyAlignment="1" applyProtection="1">
      <alignment horizontal="center" vertical="center"/>
    </xf>
    <xf numFmtId="1" fontId="15" fillId="3" borderId="27" xfId="3" applyNumberFormat="1" applyFont="1" applyFill="1" applyBorder="1" applyAlignment="1" applyProtection="1">
      <alignment horizontal="center" vertical="center"/>
    </xf>
    <xf numFmtId="1" fontId="15" fillId="3" borderId="8" xfId="3" applyNumberFormat="1" applyFont="1" applyFill="1" applyBorder="1" applyAlignment="1" applyProtection="1">
      <alignment horizontal="center" vertical="center"/>
    </xf>
    <xf numFmtId="0" fontId="15" fillId="2" borderId="30" xfId="3" applyFont="1" applyFill="1" applyBorder="1" applyAlignment="1" applyProtection="1">
      <alignment horizontal="center" vertical="center"/>
    </xf>
    <xf numFmtId="0" fontId="15" fillId="2" borderId="5" xfId="3" applyFont="1" applyFill="1" applyBorder="1" applyAlignment="1" applyProtection="1">
      <alignment horizontal="center" vertical="center"/>
    </xf>
    <xf numFmtId="0" fontId="15" fillId="2" borderId="32" xfId="3" applyFont="1" applyFill="1" applyBorder="1" applyAlignment="1" applyProtection="1">
      <alignment horizontal="center" vertical="center"/>
    </xf>
    <xf numFmtId="0" fontId="15" fillId="2" borderId="34" xfId="3" applyFont="1" applyFill="1" applyBorder="1" applyAlignment="1" applyProtection="1">
      <alignment horizontal="center" vertical="center"/>
    </xf>
    <xf numFmtId="0" fontId="15" fillId="2" borderId="12" xfId="3" applyFont="1" applyFill="1" applyBorder="1" applyAlignment="1" applyProtection="1">
      <alignment horizontal="center" vertical="center"/>
    </xf>
    <xf numFmtId="0" fontId="15" fillId="2" borderId="13" xfId="3" applyFont="1" applyFill="1" applyBorder="1" applyAlignment="1" applyProtection="1">
      <alignment horizontal="center" vertical="center"/>
    </xf>
    <xf numFmtId="1" fontId="16" fillId="3" borderId="20" xfId="3" applyNumberFormat="1" applyFont="1" applyFill="1" applyBorder="1" applyAlignment="1" applyProtection="1">
      <alignment horizontal="center" vertical="center"/>
    </xf>
    <xf numFmtId="1" fontId="16" fillId="3" borderId="21" xfId="3" applyNumberFormat="1" applyFont="1" applyFill="1" applyBorder="1" applyAlignment="1" applyProtection="1">
      <alignment horizontal="center" vertical="center"/>
    </xf>
    <xf numFmtId="1" fontId="16" fillId="3" borderId="7" xfId="3" applyNumberFormat="1" applyFont="1" applyFill="1" applyBorder="1" applyAlignment="1" applyProtection="1">
      <alignment horizontal="center" vertical="center"/>
    </xf>
    <xf numFmtId="0" fontId="25" fillId="5" borderId="14" xfId="3" applyFont="1" applyFill="1" applyBorder="1" applyAlignment="1" applyProtection="1">
      <alignment horizontal="center" vertical="center"/>
    </xf>
    <xf numFmtId="0" fontId="37" fillId="8" borderId="14" xfId="3" applyFont="1" applyFill="1" applyBorder="1" applyAlignment="1" applyProtection="1">
      <alignment horizontal="center" vertical="center"/>
    </xf>
    <xf numFmtId="0" fontId="25" fillId="5" borderId="15" xfId="3" applyFont="1" applyFill="1" applyBorder="1" applyAlignment="1" applyProtection="1">
      <alignment horizontal="center" vertical="center"/>
    </xf>
    <xf numFmtId="0" fontId="24" fillId="6" borderId="21" xfId="3" applyFont="1" applyFill="1" applyBorder="1" applyAlignment="1" applyProtection="1">
      <alignment horizontal="center" vertical="center"/>
    </xf>
    <xf numFmtId="0" fontId="15" fillId="5" borderId="10" xfId="3" applyFont="1" applyFill="1" applyBorder="1" applyAlignment="1" applyProtection="1">
      <alignment horizontal="center" vertical="center"/>
    </xf>
    <xf numFmtId="0" fontId="15" fillId="5" borderId="22" xfId="3" applyFont="1" applyFill="1" applyBorder="1" applyAlignment="1" applyProtection="1">
      <alignment horizontal="center" vertical="center"/>
    </xf>
    <xf numFmtId="0" fontId="25" fillId="5" borderId="33" xfId="3" applyFont="1" applyFill="1" applyBorder="1" applyAlignment="1" applyProtection="1">
      <alignment horizontal="center" vertical="center"/>
    </xf>
    <xf numFmtId="0" fontId="25" fillId="8" borderId="14" xfId="3" applyFont="1" applyFill="1" applyBorder="1" applyAlignment="1" applyProtection="1">
      <alignment horizontal="center" vertical="center"/>
    </xf>
    <xf numFmtId="0" fontId="15" fillId="0" borderId="30" xfId="3" applyFont="1" applyBorder="1" applyAlignment="1" applyProtection="1">
      <alignment horizontal="center" wrapText="1"/>
    </xf>
    <xf numFmtId="0" fontId="15" fillId="0" borderId="5" xfId="3" applyFont="1" applyBorder="1" applyAlignment="1" applyProtection="1">
      <alignment horizontal="center" wrapText="1"/>
    </xf>
    <xf numFmtId="0" fontId="15" fillId="0" borderId="38" xfId="3" applyFont="1" applyBorder="1" applyAlignment="1" applyProtection="1">
      <alignment horizontal="center" wrapText="1"/>
    </xf>
    <xf numFmtId="0" fontId="15" fillId="0" borderId="0" xfId="3" applyFont="1" applyBorder="1" applyAlignment="1" applyProtection="1">
      <alignment horizontal="center" wrapText="1"/>
    </xf>
    <xf numFmtId="0" fontId="15" fillId="0" borderId="34" xfId="3" applyFont="1" applyBorder="1" applyAlignment="1" applyProtection="1">
      <alignment horizontal="center" wrapText="1"/>
    </xf>
    <xf numFmtId="0" fontId="15" fillId="0" borderId="12" xfId="3" applyFont="1" applyBorder="1" applyAlignment="1" applyProtection="1">
      <alignment horizontal="center" wrapText="1"/>
    </xf>
    <xf numFmtId="0" fontId="19" fillId="0" borderId="37" xfId="3" applyFont="1" applyBorder="1" applyAlignment="1" applyProtection="1">
      <alignment horizontal="center" vertical="center"/>
    </xf>
    <xf numFmtId="0" fontId="19" fillId="0" borderId="5" xfId="3" applyFont="1" applyBorder="1" applyAlignment="1" applyProtection="1">
      <alignment horizontal="center" vertical="center"/>
    </xf>
    <xf numFmtId="0" fontId="19" fillId="0" borderId="31" xfId="3" applyFont="1" applyBorder="1" applyAlignment="1" applyProtection="1">
      <alignment horizontal="center" vertical="center"/>
    </xf>
    <xf numFmtId="0" fontId="16" fillId="0" borderId="1" xfId="3" applyFont="1" applyBorder="1" applyAlignment="1" applyProtection="1">
      <alignment horizontal="center" vertical="center"/>
    </xf>
    <xf numFmtId="0" fontId="16" fillId="0" borderId="20" xfId="3" applyFont="1" applyBorder="1" applyAlignment="1" applyProtection="1">
      <alignment horizontal="center" vertical="center"/>
    </xf>
    <xf numFmtId="0" fontId="3" fillId="4" borderId="10" xfId="3" applyFont="1" applyFill="1" applyBorder="1" applyAlignment="1" applyProtection="1">
      <alignment horizontal="left" vertical="center" shrinkToFit="1"/>
      <protection locked="0"/>
    </xf>
    <xf numFmtId="0" fontId="8" fillId="4" borderId="21" xfId="3" applyFill="1" applyBorder="1" applyAlignment="1" applyProtection="1">
      <alignment horizontal="left" vertical="center" shrinkToFit="1"/>
      <protection locked="0"/>
    </xf>
    <xf numFmtId="0" fontId="8" fillId="4" borderId="22" xfId="3" applyFill="1" applyBorder="1" applyAlignment="1" applyProtection="1">
      <alignment horizontal="left" vertical="center" shrinkToFit="1"/>
      <protection locked="0"/>
    </xf>
    <xf numFmtId="0" fontId="15" fillId="0" borderId="27" xfId="3" applyFont="1" applyBorder="1" applyAlignment="1" applyProtection="1">
      <alignment horizontal="center" vertical="center"/>
    </xf>
    <xf numFmtId="0" fontId="15" fillId="0" borderId="3" xfId="3" applyFont="1" applyBorder="1" applyAlignment="1" applyProtection="1">
      <alignment horizontal="center" vertical="center"/>
    </xf>
    <xf numFmtId="0" fontId="19" fillId="0" borderId="11" xfId="3" applyFont="1" applyBorder="1" applyAlignment="1" applyProtection="1">
      <alignment horizontal="left" vertical="center"/>
    </xf>
    <xf numFmtId="0" fontId="19" fillId="0" borderId="27" xfId="3" applyFont="1" applyBorder="1" applyAlignment="1" applyProtection="1">
      <alignment horizontal="left" vertical="center"/>
    </xf>
    <xf numFmtId="0" fontId="19" fillId="0" borderId="3" xfId="3" applyFont="1" applyBorder="1" applyAlignment="1" applyProtection="1">
      <alignment horizontal="left" vertical="center"/>
    </xf>
    <xf numFmtId="0" fontId="15" fillId="0" borderId="26" xfId="3" applyFont="1" applyBorder="1" applyAlignment="1" applyProtection="1">
      <alignment horizontal="center" vertical="center"/>
    </xf>
    <xf numFmtId="0" fontId="15" fillId="0" borderId="2" xfId="3" applyFont="1" applyBorder="1" applyAlignment="1" applyProtection="1">
      <alignment horizontal="center" vertical="center"/>
    </xf>
    <xf numFmtId="0" fontId="20" fillId="4" borderId="21" xfId="3" applyFont="1" applyFill="1" applyBorder="1" applyAlignment="1" applyProtection="1">
      <alignment horizontal="center" vertical="center"/>
      <protection locked="0"/>
    </xf>
    <xf numFmtId="0" fontId="20" fillId="4" borderId="22" xfId="3" applyFont="1" applyFill="1" applyBorder="1" applyAlignment="1" applyProtection="1">
      <alignment horizontal="center" vertical="center"/>
      <protection locked="0"/>
    </xf>
    <xf numFmtId="0" fontId="15" fillId="4" borderId="21" xfId="3" applyFont="1" applyFill="1" applyBorder="1" applyAlignment="1" applyProtection="1">
      <alignment horizontal="center" vertical="center" shrinkToFit="1"/>
      <protection locked="0"/>
    </xf>
    <xf numFmtId="0" fontId="20" fillId="4" borderId="96" xfId="3" applyFont="1" applyFill="1" applyBorder="1" applyAlignment="1" applyProtection="1">
      <alignment horizontal="left" vertical="center" shrinkToFit="1"/>
      <protection locked="0"/>
    </xf>
    <xf numFmtId="0" fontId="20" fillId="4" borderId="97" xfId="3" applyFont="1" applyFill="1" applyBorder="1" applyAlignment="1" applyProtection="1">
      <alignment horizontal="left" vertical="center" shrinkToFit="1"/>
      <protection locked="0"/>
    </xf>
    <xf numFmtId="0" fontId="20" fillId="4" borderId="90" xfId="3" applyFont="1" applyFill="1" applyBorder="1" applyAlignment="1" applyProtection="1">
      <alignment horizontal="left" vertical="center" shrinkToFit="1"/>
      <protection locked="0"/>
    </xf>
    <xf numFmtId="0" fontId="20" fillId="4" borderId="91" xfId="3" applyFont="1" applyFill="1" applyBorder="1" applyAlignment="1" applyProtection="1">
      <alignment horizontal="left" vertical="center" shrinkToFit="1"/>
      <protection locked="0"/>
    </xf>
    <xf numFmtId="0" fontId="20" fillId="4" borderId="93" xfId="3" applyFont="1" applyFill="1" applyBorder="1" applyAlignment="1" applyProtection="1">
      <alignment horizontal="left" vertical="center" shrinkToFit="1"/>
      <protection locked="0"/>
    </xf>
    <xf numFmtId="0" fontId="20" fillId="4" borderId="94" xfId="3" applyFont="1" applyFill="1" applyBorder="1" applyAlignment="1" applyProtection="1">
      <alignment horizontal="left" vertical="center" shrinkToFit="1"/>
      <protection locked="0"/>
    </xf>
    <xf numFmtId="0" fontId="20" fillId="4" borderId="92" xfId="3" applyFont="1" applyFill="1" applyBorder="1" applyAlignment="1" applyProtection="1">
      <alignment horizontal="center" vertical="center"/>
      <protection locked="0"/>
    </xf>
    <xf numFmtId="0" fontId="20" fillId="4" borderId="94" xfId="3" applyFont="1" applyFill="1" applyBorder="1" applyAlignment="1" applyProtection="1">
      <alignment horizontal="center" vertical="center"/>
      <protection locked="0"/>
    </xf>
    <xf numFmtId="0" fontId="20" fillId="4" borderId="95" xfId="3" applyFont="1" applyFill="1" applyBorder="1" applyAlignment="1" applyProtection="1">
      <alignment horizontal="center" vertical="center"/>
      <protection locked="0"/>
    </xf>
    <xf numFmtId="0" fontId="20" fillId="4" borderId="97" xfId="3" applyFont="1" applyFill="1" applyBorder="1" applyAlignment="1" applyProtection="1">
      <alignment horizontal="center" vertical="center"/>
      <protection locked="0"/>
    </xf>
    <xf numFmtId="0" fontId="16" fillId="3" borderId="22" xfId="3" applyFont="1" applyFill="1" applyBorder="1" applyAlignment="1" applyProtection="1">
      <alignment horizontal="center" vertical="center"/>
    </xf>
    <xf numFmtId="0" fontId="3" fillId="12" borderId="130" xfId="3" applyFont="1" applyFill="1" applyBorder="1" applyAlignment="1" applyProtection="1">
      <alignment horizontal="left" vertical="center" shrinkToFit="1"/>
      <protection locked="0"/>
    </xf>
    <xf numFmtId="0" fontId="3" fillId="12" borderId="131" xfId="3" applyFont="1" applyFill="1" applyBorder="1" applyAlignment="1" applyProtection="1">
      <alignment horizontal="left" vertical="center" shrinkToFit="1"/>
      <protection locked="0"/>
    </xf>
    <xf numFmtId="0" fontId="3" fillId="12" borderId="132" xfId="3" applyFont="1" applyFill="1" applyBorder="1" applyAlignment="1" applyProtection="1">
      <alignment horizontal="left" vertical="center" shrinkToFit="1"/>
      <protection locked="0"/>
    </xf>
    <xf numFmtId="0" fontId="19" fillId="3" borderId="20" xfId="3" applyFont="1" applyFill="1" applyBorder="1" applyAlignment="1" applyProtection="1">
      <alignment horizontal="center" vertical="center"/>
      <protection locked="0"/>
    </xf>
    <xf numFmtId="0" fontId="19" fillId="3" borderId="21" xfId="3" applyFont="1" applyFill="1" applyBorder="1" applyAlignment="1" applyProtection="1">
      <alignment horizontal="center" vertical="center"/>
      <protection locked="0"/>
    </xf>
    <xf numFmtId="0" fontId="19" fillId="3" borderId="22" xfId="3" applyFont="1" applyFill="1" applyBorder="1" applyAlignment="1" applyProtection="1">
      <alignment horizontal="center" vertical="center"/>
      <protection locked="0"/>
    </xf>
    <xf numFmtId="1" fontId="16" fillId="3" borderId="22" xfId="3" applyNumberFormat="1" applyFont="1" applyFill="1" applyBorder="1" applyAlignment="1" applyProtection="1">
      <alignment horizontal="center" vertical="center"/>
    </xf>
    <xf numFmtId="0" fontId="19" fillId="2" borderId="20" xfId="3" applyFont="1" applyFill="1" applyBorder="1" applyAlignment="1" applyProtection="1">
      <alignment horizontal="center"/>
    </xf>
    <xf numFmtId="0" fontId="19" fillId="2" borderId="21" xfId="3" applyFont="1" applyFill="1" applyBorder="1" applyAlignment="1" applyProtection="1">
      <alignment horizontal="center"/>
    </xf>
    <xf numFmtId="0" fontId="19" fillId="2" borderId="22" xfId="3" applyFont="1" applyFill="1" applyBorder="1" applyAlignment="1" applyProtection="1">
      <alignment horizontal="center"/>
    </xf>
    <xf numFmtId="0" fontId="15" fillId="0" borderId="24" xfId="3" applyFont="1" applyBorder="1" applyAlignment="1" applyProtection="1">
      <alignment horizontal="center" vertical="center"/>
    </xf>
    <xf numFmtId="0" fontId="15" fillId="3" borderId="10" xfId="3" applyFont="1" applyFill="1" applyBorder="1" applyAlignment="1" applyProtection="1">
      <alignment horizontal="left" vertical="center"/>
    </xf>
    <xf numFmtId="0" fontId="15" fillId="3" borderId="21" xfId="3" applyFont="1" applyFill="1" applyBorder="1" applyAlignment="1" applyProtection="1">
      <alignment horizontal="left" vertical="center"/>
    </xf>
    <xf numFmtId="0" fontId="15" fillId="3" borderId="22" xfId="3" applyFont="1" applyFill="1" applyBorder="1" applyAlignment="1" applyProtection="1">
      <alignment horizontal="left" vertical="center"/>
    </xf>
    <xf numFmtId="0" fontId="20" fillId="0" borderId="43" xfId="3" applyFont="1" applyBorder="1" applyAlignment="1" applyProtection="1">
      <alignment horizontal="center" vertical="center"/>
    </xf>
    <xf numFmtId="0" fontId="15" fillId="0" borderId="35" xfId="3" applyFont="1" applyBorder="1" applyAlignment="1" applyProtection="1">
      <alignment horizontal="left" vertical="center"/>
    </xf>
    <xf numFmtId="0" fontId="15" fillId="0" borderId="1" xfId="3" applyFont="1" applyBorder="1" applyAlignment="1" applyProtection="1">
      <alignment horizontal="left" vertical="center"/>
    </xf>
    <xf numFmtId="0" fontId="15" fillId="4" borderId="20" xfId="3" applyFont="1" applyFill="1" applyBorder="1" applyAlignment="1" applyProtection="1">
      <alignment horizontal="left" vertical="center"/>
      <protection locked="0"/>
    </xf>
    <xf numFmtId="0" fontId="15" fillId="4" borderId="21" xfId="3" applyFont="1" applyFill="1" applyBorder="1" applyAlignment="1" applyProtection="1">
      <alignment horizontal="left" vertical="center"/>
      <protection locked="0"/>
    </xf>
    <xf numFmtId="0" fontId="15" fillId="4" borderId="7" xfId="3" applyFont="1" applyFill="1" applyBorder="1" applyAlignment="1" applyProtection="1">
      <alignment horizontal="left" vertical="center"/>
      <protection locked="0"/>
    </xf>
    <xf numFmtId="0" fontId="15" fillId="3" borderId="20" xfId="3" applyFont="1" applyFill="1" applyBorder="1" applyAlignment="1" applyProtection="1">
      <alignment horizontal="center" vertical="center"/>
      <protection locked="0"/>
    </xf>
    <xf numFmtId="0" fontId="15" fillId="3" borderId="21" xfId="3" applyFont="1" applyFill="1" applyBorder="1" applyAlignment="1" applyProtection="1">
      <alignment horizontal="center" vertical="center"/>
      <protection locked="0"/>
    </xf>
    <xf numFmtId="0" fontId="15" fillId="3" borderId="7" xfId="3" applyFont="1" applyFill="1" applyBorder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 vertical="center"/>
    </xf>
    <xf numFmtId="0" fontId="15" fillId="3" borderId="0" xfId="3" applyFont="1" applyFill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center"/>
    </xf>
    <xf numFmtId="0" fontId="33" fillId="3" borderId="20" xfId="3" applyFont="1" applyFill="1" applyBorder="1" applyAlignment="1" applyProtection="1">
      <alignment horizontal="left" vertical="center" shrinkToFit="1"/>
      <protection locked="0"/>
    </xf>
    <xf numFmtId="0" fontId="33" fillId="3" borderId="21" xfId="3" applyFont="1" applyFill="1" applyBorder="1" applyAlignment="1" applyProtection="1">
      <alignment horizontal="left" vertical="center" shrinkToFit="1"/>
      <protection locked="0"/>
    </xf>
    <xf numFmtId="0" fontId="33" fillId="3" borderId="7" xfId="3" applyFont="1" applyFill="1" applyBorder="1" applyAlignment="1" applyProtection="1">
      <alignment horizontal="left" vertical="center" shrinkToFit="1"/>
      <protection locked="0"/>
    </xf>
    <xf numFmtId="0" fontId="15" fillId="0" borderId="33" xfId="3" applyFont="1" applyBorder="1" applyAlignment="1" applyProtection="1">
      <alignment horizontal="left" vertical="center"/>
    </xf>
    <xf numFmtId="0" fontId="15" fillId="0" borderId="14" xfId="3" applyFont="1" applyBorder="1" applyAlignment="1" applyProtection="1">
      <alignment horizontal="left" vertical="center"/>
    </xf>
    <xf numFmtId="0" fontId="15" fillId="3" borderId="18" xfId="3" applyFont="1" applyFill="1" applyBorder="1" applyAlignment="1" applyProtection="1">
      <alignment horizontal="left" vertical="center"/>
      <protection locked="0"/>
    </xf>
    <xf numFmtId="0" fontId="15" fillId="3" borderId="19" xfId="3" applyFont="1" applyFill="1" applyBorder="1" applyAlignment="1" applyProtection="1">
      <alignment horizontal="left" vertical="center"/>
      <protection locked="0"/>
    </xf>
    <xf numFmtId="0" fontId="15" fillId="3" borderId="6" xfId="3" applyFont="1" applyFill="1" applyBorder="1" applyAlignment="1" applyProtection="1">
      <alignment horizontal="left" vertical="center"/>
      <protection locked="0"/>
    </xf>
    <xf numFmtId="0" fontId="15" fillId="4" borderId="18" xfId="3" applyFont="1" applyFill="1" applyBorder="1" applyAlignment="1" applyProtection="1">
      <alignment horizontal="center" vertical="center"/>
      <protection locked="0"/>
    </xf>
    <xf numFmtId="0" fontId="15" fillId="4" borderId="19" xfId="3" applyFont="1" applyFill="1" applyBorder="1" applyAlignment="1" applyProtection="1">
      <alignment horizontal="center" vertical="center"/>
      <protection locked="0"/>
    </xf>
    <xf numFmtId="0" fontId="15" fillId="4" borderId="6" xfId="3" applyFont="1" applyFill="1" applyBorder="1" applyAlignment="1" applyProtection="1">
      <alignment horizontal="center" vertical="center"/>
      <protection locked="0"/>
    </xf>
    <xf numFmtId="0" fontId="20" fillId="4" borderId="45" xfId="3" applyFont="1" applyFill="1" applyBorder="1" applyAlignment="1" applyProtection="1">
      <alignment horizontal="center" vertical="center"/>
      <protection locked="0"/>
    </xf>
    <xf numFmtId="0" fontId="20" fillId="4" borderId="125" xfId="3" applyFont="1" applyFill="1" applyBorder="1" applyAlignment="1" applyProtection="1">
      <alignment horizontal="center" vertical="center"/>
      <protection locked="0"/>
    </xf>
    <xf numFmtId="0" fontId="16" fillId="4" borderId="92" xfId="3" applyFont="1" applyFill="1" applyBorder="1" applyAlignment="1" applyProtection="1">
      <alignment horizontal="left" vertical="center" shrinkToFit="1"/>
      <protection locked="0"/>
    </xf>
    <xf numFmtId="0" fontId="16" fillId="4" borderId="93" xfId="3" applyFont="1" applyFill="1" applyBorder="1" applyAlignment="1" applyProtection="1">
      <alignment horizontal="left" vertical="center" shrinkToFit="1"/>
      <protection locked="0"/>
    </xf>
    <xf numFmtId="0" fontId="16" fillId="4" borderId="94" xfId="3" applyFont="1" applyFill="1" applyBorder="1" applyAlignment="1" applyProtection="1">
      <alignment horizontal="left" vertical="center" shrinkToFit="1"/>
      <protection locked="0"/>
    </xf>
    <xf numFmtId="0" fontId="46" fillId="0" borderId="26" xfId="0" applyFont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20" fillId="12" borderId="117" xfId="3" applyFont="1" applyFill="1" applyBorder="1" applyAlignment="1" applyProtection="1">
      <alignment horizontal="left" vertical="center" shrinkToFit="1"/>
      <protection locked="0"/>
    </xf>
    <xf numFmtId="0" fontId="20" fillId="12" borderId="118" xfId="3" applyFont="1" applyFill="1" applyBorder="1" applyAlignment="1" applyProtection="1">
      <alignment horizontal="left" vertical="center" shrinkToFit="1"/>
      <protection locked="0"/>
    </xf>
    <xf numFmtId="0" fontId="3" fillId="4" borderId="92" xfId="3" applyFont="1" applyFill="1" applyBorder="1" applyAlignment="1" applyProtection="1">
      <alignment horizontal="left" shrinkToFit="1"/>
      <protection locked="0"/>
    </xf>
    <xf numFmtId="0" fontId="8" fillId="4" borderId="93" xfId="3" applyFill="1" applyBorder="1" applyAlignment="1" applyProtection="1">
      <alignment horizontal="left" shrinkToFit="1"/>
      <protection locked="0"/>
    </xf>
    <xf numFmtId="0" fontId="8" fillId="4" borderId="94" xfId="3" applyFill="1" applyBorder="1" applyAlignment="1" applyProtection="1">
      <alignment horizontal="left" shrinkToFit="1"/>
      <protection locked="0"/>
    </xf>
    <xf numFmtId="0" fontId="3" fillId="4" borderId="92" xfId="3" applyFont="1" applyFill="1" applyBorder="1" applyAlignment="1" applyProtection="1">
      <alignment horizontal="left" vertical="center" shrinkToFit="1"/>
      <protection locked="0"/>
    </xf>
    <xf numFmtId="0" fontId="3" fillId="4" borderId="93" xfId="3" applyFont="1" applyFill="1" applyBorder="1" applyAlignment="1" applyProtection="1">
      <alignment horizontal="left" vertical="center" shrinkToFit="1"/>
      <protection locked="0"/>
    </xf>
    <xf numFmtId="0" fontId="3" fillId="4" borderId="94" xfId="3" applyFont="1" applyFill="1" applyBorder="1" applyAlignment="1" applyProtection="1">
      <alignment horizontal="left" vertical="center" shrinkToFit="1"/>
      <protection locked="0"/>
    </xf>
    <xf numFmtId="0" fontId="20" fillId="12" borderId="119" xfId="3" applyFont="1" applyFill="1" applyBorder="1" applyAlignment="1" applyProtection="1">
      <alignment horizontal="center" vertical="center"/>
      <protection locked="0"/>
    </xf>
    <xf numFmtId="0" fontId="20" fillId="12" borderId="118" xfId="3" applyFont="1" applyFill="1" applyBorder="1" applyAlignment="1" applyProtection="1">
      <alignment horizontal="center" vertical="center"/>
      <protection locked="0"/>
    </xf>
    <xf numFmtId="0" fontId="20" fillId="12" borderId="96" xfId="3" applyFont="1" applyFill="1" applyBorder="1" applyAlignment="1" applyProtection="1">
      <alignment horizontal="left" vertical="center" shrinkToFit="1"/>
      <protection locked="0"/>
    </xf>
    <xf numFmtId="0" fontId="20" fillId="12" borderId="97" xfId="3" applyFont="1" applyFill="1" applyBorder="1" applyAlignment="1" applyProtection="1">
      <alignment horizontal="left" vertical="center" shrinkToFit="1"/>
      <protection locked="0"/>
    </xf>
    <xf numFmtId="0" fontId="20" fillId="4" borderId="121" xfId="3" applyFont="1" applyFill="1" applyBorder="1" applyAlignment="1" applyProtection="1">
      <alignment horizontal="center" vertical="center"/>
      <protection locked="0"/>
    </xf>
    <xf numFmtId="0" fontId="15" fillId="3" borderId="86" xfId="3" applyFont="1" applyFill="1" applyBorder="1" applyAlignment="1" applyProtection="1">
      <alignment horizontal="center" vertical="center" textRotation="90"/>
    </xf>
    <xf numFmtId="0" fontId="15" fillId="3" borderId="87" xfId="3" applyFont="1" applyFill="1" applyBorder="1" applyAlignment="1" applyProtection="1">
      <alignment horizontal="center" vertical="center" textRotation="90"/>
    </xf>
    <xf numFmtId="0" fontId="15" fillId="3" borderId="88" xfId="3" applyFont="1" applyFill="1" applyBorder="1" applyAlignment="1" applyProtection="1">
      <alignment horizontal="center" vertical="center" textRotation="90"/>
    </xf>
    <xf numFmtId="0" fontId="46" fillId="0" borderId="26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3" fillId="12" borderId="119" xfId="3" applyFont="1" applyFill="1" applyBorder="1" applyAlignment="1" applyProtection="1">
      <alignment horizontal="left" vertical="center" shrinkToFit="1"/>
      <protection locked="0"/>
    </xf>
    <xf numFmtId="0" fontId="3" fillId="12" borderId="117" xfId="3" applyFont="1" applyFill="1" applyBorder="1" applyAlignment="1" applyProtection="1">
      <alignment horizontal="left" vertical="center" shrinkToFit="1"/>
      <protection locked="0"/>
    </xf>
    <xf numFmtId="0" fontId="3" fillId="12" borderId="118" xfId="3" applyFont="1" applyFill="1" applyBorder="1" applyAlignment="1" applyProtection="1">
      <alignment horizontal="left" vertical="center" shrinkToFit="1"/>
      <protection locked="0"/>
    </xf>
    <xf numFmtId="0" fontId="3" fillId="4" borderId="95" xfId="3" applyFont="1" applyFill="1" applyBorder="1" applyAlignment="1" applyProtection="1">
      <alignment horizontal="left" shrinkToFit="1"/>
      <protection locked="0"/>
    </xf>
    <xf numFmtId="0" fontId="8" fillId="4" borderId="96" xfId="3" applyFill="1" applyBorder="1" applyAlignment="1" applyProtection="1">
      <alignment horizontal="left" shrinkToFit="1"/>
      <protection locked="0"/>
    </xf>
    <xf numFmtId="0" fontId="8" fillId="4" borderId="97" xfId="3" applyFill="1" applyBorder="1" applyAlignment="1" applyProtection="1">
      <alignment horizontal="left" shrinkToFit="1"/>
      <protection locked="0"/>
    </xf>
    <xf numFmtId="0" fontId="15" fillId="3" borderId="11" xfId="3" applyFont="1" applyFill="1" applyBorder="1" applyAlignment="1" applyProtection="1">
      <alignment horizontal="right" vertical="center"/>
    </xf>
    <xf numFmtId="0" fontId="15" fillId="3" borderId="27" xfId="3" applyFont="1" applyFill="1" applyBorder="1" applyAlignment="1" applyProtection="1">
      <alignment horizontal="right" vertical="center"/>
    </xf>
    <xf numFmtId="0" fontId="15" fillId="3" borderId="3" xfId="3" applyFont="1" applyFill="1" applyBorder="1" applyAlignment="1" applyProtection="1">
      <alignment horizontal="right" vertical="center"/>
    </xf>
    <xf numFmtId="0" fontId="20" fillId="4" borderId="92" xfId="3" applyFont="1" applyFill="1" applyBorder="1" applyAlignment="1" applyProtection="1">
      <alignment horizontal="left" vertical="center" shrinkToFit="1"/>
      <protection locked="0"/>
    </xf>
    <xf numFmtId="0" fontId="3" fillId="4" borderId="93" xfId="3" applyFont="1" applyFill="1" applyBorder="1" applyAlignment="1" applyProtection="1">
      <alignment horizontal="left" shrinkToFit="1"/>
      <protection locked="0"/>
    </xf>
    <xf numFmtId="0" fontId="3" fillId="4" borderId="94" xfId="3" applyFont="1" applyFill="1" applyBorder="1" applyAlignment="1" applyProtection="1">
      <alignment horizontal="left" shrinkToFit="1"/>
      <protection locked="0"/>
    </xf>
    <xf numFmtId="0" fontId="16" fillId="4" borderId="56" xfId="3" applyFont="1" applyFill="1" applyBorder="1" applyAlignment="1" applyProtection="1">
      <alignment horizontal="left" vertical="center" shrinkToFit="1"/>
      <protection locked="0"/>
    </xf>
    <xf numFmtId="0" fontId="16" fillId="4" borderId="90" xfId="3" applyFont="1" applyFill="1" applyBorder="1" applyAlignment="1" applyProtection="1">
      <alignment horizontal="left" vertical="center" shrinkToFit="1"/>
      <protection locked="0"/>
    </xf>
    <xf numFmtId="0" fontId="16" fillId="4" borderId="91" xfId="3" applyFont="1" applyFill="1" applyBorder="1" applyAlignment="1" applyProtection="1">
      <alignment horizontal="left" vertical="center" shrinkToFit="1"/>
      <protection locked="0"/>
    </xf>
    <xf numFmtId="0" fontId="16" fillId="4" borderId="45" xfId="3" applyFont="1" applyFill="1" applyBorder="1" applyAlignment="1" applyProtection="1">
      <alignment horizontal="center" vertical="center"/>
      <protection locked="0"/>
    </xf>
    <xf numFmtId="0" fontId="15" fillId="4" borderId="26" xfId="3" applyFont="1" applyFill="1" applyBorder="1" applyAlignment="1" applyProtection="1">
      <alignment horizontal="left" vertical="center" shrinkToFit="1"/>
      <protection locked="0"/>
    </xf>
    <xf numFmtId="0" fontId="15" fillId="4" borderId="27" xfId="3" applyFont="1" applyFill="1" applyBorder="1" applyAlignment="1" applyProtection="1">
      <alignment horizontal="left" vertical="center" shrinkToFit="1"/>
      <protection locked="0"/>
    </xf>
    <xf numFmtId="0" fontId="15" fillId="4" borderId="8" xfId="3" applyFont="1" applyFill="1" applyBorder="1" applyAlignment="1" applyProtection="1">
      <alignment horizontal="left" vertical="center" shrinkToFit="1"/>
      <protection locked="0"/>
    </xf>
    <xf numFmtId="0" fontId="15" fillId="3" borderId="33" xfId="3" applyFont="1" applyFill="1" applyBorder="1" applyAlignment="1" applyProtection="1">
      <alignment horizontal="left" vertical="center"/>
    </xf>
    <xf numFmtId="0" fontId="15" fillId="3" borderId="14" xfId="3" applyFont="1" applyFill="1" applyBorder="1" applyAlignment="1" applyProtection="1">
      <alignment horizontal="left" vertical="center"/>
    </xf>
    <xf numFmtId="49" fontId="15" fillId="4" borderId="27" xfId="3" applyNumberFormat="1" applyFont="1" applyFill="1" applyBorder="1" applyAlignment="1" applyProtection="1">
      <alignment horizontal="center" vertical="center"/>
      <protection locked="0"/>
    </xf>
    <xf numFmtId="49" fontId="15" fillId="4" borderId="8" xfId="3" applyNumberFormat="1" applyFont="1" applyFill="1" applyBorder="1" applyAlignment="1" applyProtection="1">
      <alignment horizontal="center" vertical="center"/>
      <protection locked="0"/>
    </xf>
    <xf numFmtId="0" fontId="15" fillId="0" borderId="11" xfId="3" applyFont="1" applyBorder="1" applyAlignment="1" applyProtection="1">
      <alignment horizontal="center" vertical="center"/>
    </xf>
    <xf numFmtId="0" fontId="15" fillId="4" borderId="26" xfId="3" applyFont="1" applyFill="1" applyBorder="1" applyAlignment="1" applyProtection="1">
      <alignment horizontal="left" vertical="center"/>
      <protection locked="0"/>
    </xf>
    <xf numFmtId="0" fontId="15" fillId="4" borderId="27" xfId="3" applyFont="1" applyFill="1" applyBorder="1" applyAlignment="1" applyProtection="1">
      <alignment horizontal="left" vertical="center"/>
      <protection locked="0"/>
    </xf>
    <xf numFmtId="0" fontId="15" fillId="4" borderId="8" xfId="3" applyFont="1" applyFill="1" applyBorder="1" applyAlignment="1" applyProtection="1">
      <alignment horizontal="left" vertical="center"/>
      <protection locked="0"/>
    </xf>
    <xf numFmtId="0" fontId="26" fillId="0" borderId="1" xfId="3" applyFont="1" applyBorder="1" applyAlignment="1" applyProtection="1">
      <alignment horizontal="center" vertical="center"/>
    </xf>
    <xf numFmtId="0" fontId="45" fillId="0" borderId="29" xfId="3" applyFont="1" applyBorder="1" applyAlignment="1" applyProtection="1">
      <alignment horizontal="center" vertical="center"/>
    </xf>
    <xf numFmtId="0" fontId="16" fillId="4" borderId="26" xfId="3" applyFont="1" applyFill="1" applyBorder="1" applyAlignment="1" applyProtection="1">
      <alignment horizontal="center" vertical="center"/>
      <protection locked="0"/>
    </xf>
    <xf numFmtId="0" fontId="16" fillId="4" borderId="27" xfId="3" applyFont="1" applyFill="1" applyBorder="1" applyAlignment="1" applyProtection="1">
      <alignment horizontal="center" vertical="center"/>
      <protection locked="0"/>
    </xf>
    <xf numFmtId="0" fontId="16" fillId="4" borderId="3" xfId="3" applyFont="1" applyFill="1" applyBorder="1" applyAlignment="1" applyProtection="1">
      <alignment horizontal="center" vertical="center"/>
      <protection locked="0"/>
    </xf>
    <xf numFmtId="0" fontId="26" fillId="0" borderId="10" xfId="3" applyFont="1" applyBorder="1" applyAlignment="1" applyProtection="1">
      <alignment horizontal="right" vertical="center"/>
    </xf>
    <xf numFmtId="0" fontId="26" fillId="0" borderId="22" xfId="3" applyFont="1" applyBorder="1" applyAlignment="1" applyProtection="1">
      <alignment horizontal="right" vertical="center"/>
    </xf>
    <xf numFmtId="0" fontId="15" fillId="0" borderId="36" xfId="3" applyFont="1" applyBorder="1" applyAlignment="1" applyProtection="1">
      <alignment horizontal="left" vertical="center"/>
    </xf>
    <xf numFmtId="0" fontId="15" fillId="0" borderId="2" xfId="3" applyFont="1" applyBorder="1" applyAlignment="1" applyProtection="1">
      <alignment horizontal="left" vertical="center"/>
    </xf>
    <xf numFmtId="0" fontId="15" fillId="3" borderId="36" xfId="3" applyFont="1" applyFill="1" applyBorder="1" applyAlignment="1" applyProtection="1">
      <alignment horizontal="left" vertical="center"/>
    </xf>
    <xf numFmtId="0" fontId="15" fillId="3" borderId="2" xfId="3" applyFont="1" applyFill="1" applyBorder="1" applyAlignment="1" applyProtection="1">
      <alignment horizontal="left" vertical="center"/>
    </xf>
    <xf numFmtId="49" fontId="15" fillId="4" borderId="18" xfId="3" applyNumberFormat="1" applyFont="1" applyFill="1" applyBorder="1" applyAlignment="1" applyProtection="1">
      <alignment horizontal="center" vertical="center"/>
      <protection locked="0"/>
    </xf>
    <xf numFmtId="49" fontId="15" fillId="4" borderId="6" xfId="3" applyNumberFormat="1" applyFont="1" applyFill="1" applyBorder="1" applyAlignment="1" applyProtection="1">
      <alignment horizontal="center" vertical="center"/>
      <protection locked="0"/>
    </xf>
    <xf numFmtId="0" fontId="26" fillId="0" borderId="29" xfId="3" applyFont="1" applyBorder="1" applyAlignment="1" applyProtection="1">
      <alignment horizontal="center" vertical="center"/>
    </xf>
    <xf numFmtId="0" fontId="26" fillId="0" borderId="33" xfId="3" applyFont="1" applyBorder="1" applyAlignment="1" applyProtection="1">
      <alignment horizontal="center" vertical="center"/>
    </xf>
    <xf numFmtId="0" fontId="26" fillId="0" borderId="14" xfId="3" applyFont="1" applyBorder="1" applyAlignment="1" applyProtection="1">
      <alignment horizontal="center" vertical="center"/>
    </xf>
    <xf numFmtId="0" fontId="26" fillId="0" borderId="15" xfId="3" applyFont="1" applyBorder="1" applyAlignment="1" applyProtection="1">
      <alignment horizontal="center" vertical="center"/>
    </xf>
    <xf numFmtId="0" fontId="26" fillId="0" borderId="35" xfId="3" applyFont="1" applyBorder="1" applyAlignment="1" applyProtection="1">
      <alignment horizontal="center" vertical="center"/>
    </xf>
    <xf numFmtId="0" fontId="26" fillId="0" borderId="20" xfId="3" applyFont="1" applyBorder="1" applyAlignment="1" applyProtection="1">
      <alignment horizontal="left" vertical="center"/>
    </xf>
    <xf numFmtId="0" fontId="26" fillId="0" borderId="21" xfId="3" applyFont="1" applyBorder="1" applyAlignment="1" applyProtection="1">
      <alignment horizontal="left" vertical="center"/>
    </xf>
    <xf numFmtId="0" fontId="26" fillId="0" borderId="22" xfId="3" applyFont="1" applyBorder="1" applyAlignment="1" applyProtection="1">
      <alignment horizontal="left" vertical="center"/>
    </xf>
    <xf numFmtId="0" fontId="45" fillId="0" borderId="1" xfId="3" applyFont="1" applyBorder="1" applyAlignment="1" applyProtection="1">
      <alignment horizontal="center" vertical="center"/>
    </xf>
    <xf numFmtId="0" fontId="16" fillId="0" borderId="121" xfId="3" applyFont="1" applyFill="1" applyBorder="1" applyAlignment="1" applyProtection="1">
      <alignment horizontal="center" vertical="center"/>
    </xf>
    <xf numFmtId="0" fontId="16" fillId="0" borderId="92" xfId="3" applyFont="1" applyFill="1" applyBorder="1" applyAlignment="1" applyProtection="1">
      <alignment horizontal="left" vertical="center" shrinkToFit="1"/>
    </xf>
    <xf numFmtId="0" fontId="16" fillId="0" borderId="93" xfId="3" applyFont="1" applyFill="1" applyBorder="1" applyAlignment="1" applyProtection="1">
      <alignment horizontal="left" vertical="center" shrinkToFit="1"/>
    </xf>
    <xf numFmtId="0" fontId="16" fillId="0" borderId="94" xfId="3" applyFont="1" applyFill="1" applyBorder="1" applyAlignment="1" applyProtection="1">
      <alignment horizontal="left" vertical="center" shrinkToFit="1"/>
    </xf>
    <xf numFmtId="0" fontId="16" fillId="0" borderId="56" xfId="3" applyFont="1" applyFill="1" applyBorder="1" applyAlignment="1" applyProtection="1">
      <alignment horizontal="left" vertical="center" shrinkToFit="1"/>
    </xf>
    <xf numFmtId="0" fontId="16" fillId="0" borderId="90" xfId="3" applyFont="1" applyFill="1" applyBorder="1" applyAlignment="1" applyProtection="1">
      <alignment horizontal="left" vertical="center" shrinkToFit="1"/>
    </xf>
    <xf numFmtId="0" fontId="16" fillId="0" borderId="91" xfId="3" applyFont="1" applyFill="1" applyBorder="1" applyAlignment="1" applyProtection="1">
      <alignment horizontal="left" vertical="center" shrinkToFit="1"/>
    </xf>
    <xf numFmtId="0" fontId="15" fillId="3" borderId="0" xfId="3" applyFont="1" applyFill="1" applyBorder="1" applyAlignment="1" applyProtection="1">
      <alignment horizontal="center" vertical="center"/>
      <protection locked="0"/>
    </xf>
    <xf numFmtId="0" fontId="16" fillId="0" borderId="56" xfId="3" applyFont="1" applyFill="1" applyBorder="1" applyAlignment="1" applyProtection="1">
      <alignment horizontal="center" vertical="center"/>
    </xf>
    <xf numFmtId="0" fontId="16" fillId="0" borderId="91" xfId="3" applyFont="1" applyFill="1" applyBorder="1" applyAlignment="1" applyProtection="1">
      <alignment horizontal="center" vertical="center"/>
    </xf>
    <xf numFmtId="0" fontId="19" fillId="0" borderId="36" xfId="3" applyFont="1" applyBorder="1" applyAlignment="1" applyProtection="1">
      <alignment horizontal="center" vertical="center"/>
    </xf>
    <xf numFmtId="0" fontId="19" fillId="0" borderId="2" xfId="3" applyFont="1" applyBorder="1" applyAlignment="1" applyProtection="1">
      <alignment horizontal="center" vertical="center"/>
    </xf>
    <xf numFmtId="0" fontId="19" fillId="0" borderId="26" xfId="3" applyFont="1" applyBorder="1" applyAlignment="1" applyProtection="1">
      <alignment horizontal="center" vertical="center"/>
    </xf>
    <xf numFmtId="0" fontId="15" fillId="0" borderId="11" xfId="3" applyFont="1" applyFill="1" applyBorder="1" applyAlignment="1" applyProtection="1">
      <alignment horizontal="center" vertical="center"/>
    </xf>
    <xf numFmtId="0" fontId="15" fillId="0" borderId="3" xfId="3" applyFont="1" applyFill="1" applyBorder="1" applyAlignment="1" applyProtection="1">
      <alignment horizontal="center" vertical="center"/>
    </xf>
    <xf numFmtId="0" fontId="15" fillId="0" borderId="27" xfId="3" applyFont="1" applyFill="1" applyBorder="1" applyAlignment="1" applyProtection="1">
      <alignment horizontal="center" vertical="center"/>
    </xf>
    <xf numFmtId="0" fontId="15" fillId="0" borderId="8" xfId="3" applyFont="1" applyFill="1" applyBorder="1" applyAlignment="1" applyProtection="1">
      <alignment horizontal="center" vertical="center"/>
    </xf>
    <xf numFmtId="0" fontId="15" fillId="3" borderId="1" xfId="3" applyFont="1" applyFill="1" applyBorder="1" applyAlignment="1" applyProtection="1">
      <alignment horizontal="center" vertical="center"/>
    </xf>
    <xf numFmtId="0" fontId="15" fillId="3" borderId="20" xfId="3" applyFont="1" applyFill="1" applyBorder="1" applyAlignment="1" applyProtection="1">
      <alignment horizontal="center" vertical="center"/>
    </xf>
    <xf numFmtId="0" fontId="16" fillId="0" borderId="132" xfId="3" applyFont="1" applyFill="1" applyBorder="1" applyAlignment="1" applyProtection="1">
      <alignment horizontal="center" vertical="center"/>
    </xf>
    <xf numFmtId="0" fontId="16" fillId="0" borderId="133" xfId="3" applyFont="1" applyFill="1" applyBorder="1" applyAlignment="1" applyProtection="1">
      <alignment horizontal="center" vertical="center"/>
    </xf>
    <xf numFmtId="0" fontId="16" fillId="0" borderId="134" xfId="3" applyFont="1" applyFill="1" applyBorder="1" applyAlignment="1" applyProtection="1">
      <alignment horizontal="center" vertical="center"/>
    </xf>
    <xf numFmtId="0" fontId="26" fillId="0" borderId="39" xfId="3" applyFont="1" applyFill="1" applyBorder="1" applyAlignment="1" applyProtection="1">
      <alignment horizontal="center" vertical="center" textRotation="90"/>
    </xf>
    <xf numFmtId="0" fontId="26" fillId="0" borderId="40" xfId="3" applyFont="1" applyFill="1" applyBorder="1" applyAlignment="1" applyProtection="1">
      <alignment horizontal="center" vertical="center" textRotation="90"/>
    </xf>
    <xf numFmtId="0" fontId="26" fillId="0" borderId="138" xfId="3" applyFont="1" applyFill="1" applyBorder="1" applyAlignment="1" applyProtection="1">
      <alignment horizontal="center" vertical="center" textRotation="90"/>
    </xf>
    <xf numFmtId="0" fontId="16" fillId="0" borderId="95" xfId="3" applyFont="1" applyFill="1" applyBorder="1" applyAlignment="1" applyProtection="1">
      <alignment horizontal="center" vertical="center"/>
    </xf>
    <xf numFmtId="0" fontId="16" fillId="0" borderId="97" xfId="3" applyFont="1" applyFill="1" applyBorder="1" applyAlignment="1" applyProtection="1">
      <alignment horizontal="center" vertical="center"/>
    </xf>
    <xf numFmtId="0" fontId="16" fillId="0" borderId="124" xfId="3" applyFont="1" applyFill="1" applyBorder="1" applyAlignment="1" applyProtection="1">
      <alignment horizontal="center" vertical="center"/>
    </xf>
    <xf numFmtId="0" fontId="16" fillId="0" borderId="139" xfId="3" applyFont="1" applyFill="1" applyBorder="1" applyAlignment="1" applyProtection="1">
      <alignment horizontal="center" vertical="center"/>
    </xf>
    <xf numFmtId="0" fontId="16" fillId="0" borderId="137" xfId="3" applyFont="1" applyFill="1" applyBorder="1" applyAlignment="1" applyProtection="1">
      <alignment horizontal="center" vertical="center"/>
    </xf>
    <xf numFmtId="0" fontId="15" fillId="3" borderId="26" xfId="3" applyFont="1" applyFill="1" applyBorder="1" applyAlignment="1" applyProtection="1">
      <alignment horizontal="right" vertical="center"/>
    </xf>
    <xf numFmtId="0" fontId="15" fillId="2" borderId="18" xfId="3" applyFont="1" applyFill="1" applyBorder="1" applyAlignment="1" applyProtection="1">
      <alignment horizontal="center" vertical="center"/>
    </xf>
    <xf numFmtId="0" fontId="15" fillId="2" borderId="19" xfId="3" applyFont="1" applyFill="1" applyBorder="1" applyAlignment="1" applyProtection="1">
      <alignment horizontal="center" vertical="center"/>
    </xf>
    <xf numFmtId="0" fontId="15" fillId="2" borderId="17" xfId="3" applyFont="1" applyFill="1" applyBorder="1" applyAlignment="1" applyProtection="1">
      <alignment horizontal="center" vertical="center"/>
    </xf>
    <xf numFmtId="0" fontId="15" fillId="2" borderId="37" xfId="3" applyFont="1" applyFill="1" applyBorder="1" applyAlignment="1" applyProtection="1">
      <alignment horizontal="center" vertical="center" wrapText="1"/>
    </xf>
    <xf numFmtId="0" fontId="15" fillId="2" borderId="5" xfId="3" applyFont="1" applyFill="1" applyBorder="1" applyAlignment="1" applyProtection="1">
      <alignment horizontal="center" vertical="center" wrapText="1"/>
    </xf>
    <xf numFmtId="0" fontId="15" fillId="2" borderId="31" xfId="3" applyFont="1" applyFill="1" applyBorder="1" applyAlignment="1" applyProtection="1">
      <alignment horizontal="center" vertical="center" wrapText="1"/>
    </xf>
    <xf numFmtId="0" fontId="15" fillId="2" borderId="28" xfId="3" applyFont="1" applyFill="1" applyBorder="1" applyAlignment="1" applyProtection="1">
      <alignment horizontal="center" vertical="center" wrapText="1"/>
    </xf>
    <xf numFmtId="0" fontId="15" fillId="2" borderId="12" xfId="3" applyFont="1" applyFill="1" applyBorder="1" applyAlignment="1" applyProtection="1">
      <alignment horizontal="center" vertical="center" wrapText="1"/>
    </xf>
    <xf numFmtId="0" fontId="15" fillId="2" borderId="23" xfId="3" applyFont="1" applyFill="1" applyBorder="1" applyAlignment="1" applyProtection="1">
      <alignment horizontal="center" vertical="center" wrapText="1"/>
    </xf>
    <xf numFmtId="0" fontId="15" fillId="2" borderId="20" xfId="3" applyFont="1" applyFill="1" applyBorder="1" applyAlignment="1" applyProtection="1">
      <alignment horizontal="center" vertical="center"/>
    </xf>
    <xf numFmtId="0" fontId="15" fillId="2" borderId="21" xfId="3" applyFont="1" applyFill="1" applyBorder="1" applyAlignment="1" applyProtection="1">
      <alignment horizontal="center" vertical="center"/>
    </xf>
    <xf numFmtId="0" fontId="15" fillId="2" borderId="22" xfId="3" applyFont="1" applyFill="1" applyBorder="1" applyAlignment="1" applyProtection="1">
      <alignment horizontal="center" vertical="center"/>
    </xf>
    <xf numFmtId="0" fontId="16" fillId="0" borderId="130" xfId="3" applyFont="1" applyFill="1" applyBorder="1" applyAlignment="1" applyProtection="1">
      <alignment horizontal="left" vertical="center" shrinkToFit="1"/>
    </xf>
    <xf numFmtId="0" fontId="16" fillId="0" borderId="131" xfId="3" applyFont="1" applyFill="1" applyBorder="1" applyAlignment="1" applyProtection="1">
      <alignment horizontal="left" vertical="center" shrinkToFit="1"/>
    </xf>
    <xf numFmtId="0" fontId="16" fillId="0" borderId="132" xfId="3" applyFont="1" applyFill="1" applyBorder="1" applyAlignment="1" applyProtection="1">
      <alignment horizontal="left" vertical="center" shrinkToFit="1"/>
    </xf>
    <xf numFmtId="0" fontId="16" fillId="0" borderId="95" xfId="3" applyFont="1" applyFill="1" applyBorder="1" applyAlignment="1" applyProtection="1">
      <alignment horizontal="left" vertical="center" shrinkToFit="1"/>
    </xf>
    <xf numFmtId="0" fontId="16" fillId="0" borderId="96" xfId="3" applyFont="1" applyFill="1" applyBorder="1" applyAlignment="1" applyProtection="1">
      <alignment horizontal="left" vertical="center" shrinkToFit="1"/>
    </xf>
    <xf numFmtId="0" fontId="16" fillId="0" borderId="97" xfId="3" applyFont="1" applyFill="1" applyBorder="1" applyAlignment="1" applyProtection="1">
      <alignment horizontal="left" vertical="center" shrinkToFit="1"/>
    </xf>
    <xf numFmtId="0" fontId="47" fillId="0" borderId="130" xfId="3" applyFont="1" applyFill="1" applyBorder="1" applyAlignment="1" applyProtection="1">
      <alignment horizontal="left" vertical="center" shrinkToFit="1"/>
    </xf>
    <xf numFmtId="0" fontId="47" fillId="0" borderId="131" xfId="3" applyFont="1" applyFill="1" applyBorder="1" applyAlignment="1" applyProtection="1">
      <alignment horizontal="left" vertical="center" shrinkToFit="1"/>
    </xf>
    <xf numFmtId="0" fontId="47" fillId="0" borderId="132" xfId="3" applyFont="1" applyFill="1" applyBorder="1" applyAlignment="1" applyProtection="1">
      <alignment horizontal="left" vertical="center" shrinkToFit="1"/>
    </xf>
    <xf numFmtId="0" fontId="15" fillId="0" borderId="11" xfId="3" applyFont="1" applyFill="1" applyBorder="1" applyAlignment="1" applyProtection="1">
      <alignment horizontal="right" vertical="center"/>
    </xf>
    <xf numFmtId="0" fontId="15" fillId="0" borderId="27" xfId="3" applyFont="1" applyFill="1" applyBorder="1" applyAlignment="1" applyProtection="1">
      <alignment horizontal="right" vertical="center"/>
    </xf>
    <xf numFmtId="0" fontId="15" fillId="0" borderId="3" xfId="3" applyFont="1" applyFill="1" applyBorder="1" applyAlignment="1" applyProtection="1">
      <alignment horizontal="right" vertical="center"/>
    </xf>
    <xf numFmtId="0" fontId="16" fillId="0" borderId="2" xfId="3" applyFont="1" applyFill="1" applyBorder="1" applyAlignment="1" applyProtection="1">
      <alignment horizontal="center" vertical="center"/>
    </xf>
    <xf numFmtId="0" fontId="16" fillId="0" borderId="16" xfId="3" applyFont="1" applyFill="1" applyBorder="1" applyAlignment="1" applyProtection="1">
      <alignment horizontal="center" vertical="center"/>
    </xf>
    <xf numFmtId="0" fontId="15" fillId="2" borderId="110" xfId="3" applyFont="1" applyFill="1" applyBorder="1" applyAlignment="1" applyProtection="1">
      <alignment horizontal="center" vertical="center"/>
    </xf>
    <xf numFmtId="0" fontId="15" fillId="0" borderId="40" xfId="3" applyFont="1" applyFill="1" applyBorder="1" applyAlignment="1" applyProtection="1">
      <alignment horizontal="center" vertical="center" textRotation="90"/>
    </xf>
    <xf numFmtId="0" fontId="15" fillId="0" borderId="41" xfId="3" applyFont="1" applyFill="1" applyBorder="1" applyAlignment="1" applyProtection="1">
      <alignment horizontal="center" vertical="center" textRotation="90"/>
    </xf>
    <xf numFmtId="0" fontId="16" fillId="0" borderId="28" xfId="3" applyFont="1" applyFill="1" applyBorder="1" applyAlignment="1" applyProtection="1">
      <alignment horizontal="center" vertical="center"/>
    </xf>
    <xf numFmtId="0" fontId="16" fillId="0" borderId="13" xfId="3" applyFont="1" applyFill="1" applyBorder="1" applyAlignment="1" applyProtection="1">
      <alignment horizontal="center" vertical="center"/>
    </xf>
    <xf numFmtId="0" fontId="16" fillId="0" borderId="23" xfId="3" applyFont="1" applyFill="1" applyBorder="1" applyAlignment="1" applyProtection="1">
      <alignment horizontal="center" vertical="center"/>
    </xf>
    <xf numFmtId="0" fontId="47" fillId="0" borderId="92" xfId="3" applyFont="1" applyFill="1" applyBorder="1" applyAlignment="1" applyProtection="1">
      <alignment horizontal="left" vertical="center" shrinkToFit="1"/>
    </xf>
    <xf numFmtId="0" fontId="47" fillId="0" borderId="93" xfId="3" applyFont="1" applyFill="1" applyBorder="1" applyAlignment="1" applyProtection="1">
      <alignment horizontal="left" vertical="center" shrinkToFit="1"/>
    </xf>
    <xf numFmtId="0" fontId="47" fillId="0" borderId="94" xfId="3" applyFont="1" applyFill="1" applyBorder="1" applyAlignment="1" applyProtection="1">
      <alignment horizontal="left" vertical="center" shrinkToFit="1"/>
    </xf>
    <xf numFmtId="0" fontId="15" fillId="0" borderId="28" xfId="3" applyFont="1" applyFill="1" applyBorder="1" applyAlignment="1" applyProtection="1">
      <alignment horizontal="right" vertical="center" shrinkToFit="1"/>
    </xf>
    <xf numFmtId="0" fontId="15" fillId="0" borderId="12" xfId="3" applyFont="1" applyFill="1" applyBorder="1" applyAlignment="1" applyProtection="1">
      <alignment horizontal="right" vertical="center" shrinkToFit="1"/>
    </xf>
    <xf numFmtId="0" fontId="15" fillId="0" borderId="13" xfId="3" applyFont="1" applyFill="1" applyBorder="1" applyAlignment="1" applyProtection="1">
      <alignment horizontal="right" vertical="center" shrinkToFit="1"/>
    </xf>
    <xf numFmtId="0" fontId="16" fillId="0" borderId="10" xfId="3" applyFont="1" applyFill="1" applyBorder="1" applyAlignment="1" applyProtection="1">
      <alignment horizontal="left" vertical="center" shrinkToFit="1"/>
    </xf>
    <xf numFmtId="0" fontId="16" fillId="0" borderId="21" xfId="3" applyFont="1" applyFill="1" applyBorder="1" applyAlignment="1" applyProtection="1">
      <alignment horizontal="left" vertical="center" shrinkToFit="1"/>
    </xf>
    <xf numFmtId="0" fontId="16" fillId="0" borderId="22" xfId="3" applyFont="1" applyFill="1" applyBorder="1" applyAlignment="1" applyProtection="1">
      <alignment horizontal="left" vertical="center" shrinkToFit="1"/>
    </xf>
    <xf numFmtId="0" fontId="15" fillId="0" borderId="7" xfId="3" applyFont="1" applyBorder="1" applyAlignment="1" applyProtection="1">
      <alignment horizontal="center" vertical="center"/>
    </xf>
    <xf numFmtId="0" fontId="15" fillId="3" borderId="21" xfId="3" applyFont="1" applyFill="1" applyBorder="1" applyAlignment="1" applyProtection="1">
      <alignment horizontal="center" vertical="center"/>
    </xf>
    <xf numFmtId="0" fontId="15" fillId="3" borderId="22" xfId="3" applyFont="1" applyFill="1" applyBorder="1" applyAlignment="1" applyProtection="1">
      <alignment horizontal="center" vertical="center"/>
    </xf>
    <xf numFmtId="0" fontId="16" fillId="0" borderId="10" xfId="3" applyFont="1" applyFill="1" applyBorder="1" applyAlignment="1" applyProtection="1">
      <alignment horizontal="left" vertical="center"/>
    </xf>
    <xf numFmtId="0" fontId="16" fillId="0" borderId="21" xfId="3" applyFont="1" applyFill="1" applyBorder="1" applyAlignment="1" applyProtection="1">
      <alignment horizontal="left" vertical="center"/>
    </xf>
    <xf numFmtId="0" fontId="16" fillId="0" borderId="22" xfId="3" applyFont="1" applyFill="1" applyBorder="1" applyAlignment="1" applyProtection="1">
      <alignment horizontal="left" vertical="center"/>
    </xf>
    <xf numFmtId="0" fontId="47" fillId="0" borderId="95" xfId="3" applyFont="1" applyFill="1" applyBorder="1" applyAlignment="1" applyProtection="1">
      <alignment horizontal="left" vertical="center"/>
    </xf>
    <xf numFmtId="0" fontId="47" fillId="0" borderId="96" xfId="3" applyFont="1" applyFill="1" applyBorder="1" applyAlignment="1" applyProtection="1">
      <alignment horizontal="left" vertical="center"/>
    </xf>
    <xf numFmtId="0" fontId="47" fillId="0" borderId="97" xfId="3" applyFont="1" applyFill="1" applyBorder="1" applyAlignment="1" applyProtection="1">
      <alignment horizontal="left" vertical="center"/>
    </xf>
    <xf numFmtId="0" fontId="15" fillId="0" borderId="11" xfId="3" applyFont="1" applyFill="1" applyBorder="1" applyAlignment="1" applyProtection="1">
      <alignment horizontal="left" vertical="center"/>
    </xf>
    <xf numFmtId="0" fontId="15" fillId="0" borderId="27" xfId="3" applyFont="1" applyFill="1" applyBorder="1" applyAlignment="1" applyProtection="1">
      <alignment horizontal="left" vertical="center"/>
    </xf>
    <xf numFmtId="0" fontId="15" fillId="0" borderId="3" xfId="3" applyFont="1" applyFill="1" applyBorder="1" applyAlignment="1" applyProtection="1">
      <alignment horizontal="left" vertical="center"/>
    </xf>
    <xf numFmtId="0" fontId="16" fillId="3" borderId="27" xfId="3" applyFont="1" applyFill="1" applyBorder="1" applyAlignment="1" applyProtection="1">
      <alignment horizontal="center" vertical="center"/>
    </xf>
    <xf numFmtId="0" fontId="16" fillId="3" borderId="3" xfId="3" applyFont="1" applyFill="1" applyBorder="1" applyAlignment="1" applyProtection="1">
      <alignment horizontal="center" vertical="center"/>
    </xf>
    <xf numFmtId="0" fontId="16" fillId="3" borderId="26" xfId="3" applyFont="1" applyFill="1" applyBorder="1" applyAlignment="1" applyProtection="1">
      <alignment horizontal="center" vertical="center"/>
    </xf>
    <xf numFmtId="0" fontId="15" fillId="0" borderId="8" xfId="3" applyFont="1" applyBorder="1" applyAlignment="1" applyProtection="1">
      <alignment horizontal="center" vertical="center"/>
    </xf>
    <xf numFmtId="0" fontId="15" fillId="0" borderId="1" xfId="3" applyFont="1" applyFill="1" applyBorder="1" applyAlignment="1" applyProtection="1">
      <alignment horizontal="center" vertical="top"/>
    </xf>
    <xf numFmtId="0" fontId="15" fillId="0" borderId="29" xfId="3" applyFont="1" applyFill="1" applyBorder="1" applyAlignment="1" applyProtection="1">
      <alignment horizontal="center" vertical="top"/>
    </xf>
    <xf numFmtId="0" fontId="15" fillId="0" borderId="35" xfId="3" applyFont="1" applyFill="1" applyBorder="1" applyAlignment="1" applyProtection="1">
      <alignment horizontal="center" vertical="top"/>
    </xf>
    <xf numFmtId="0" fontId="15" fillId="0" borderId="35" xfId="3" applyFont="1" applyFill="1" applyBorder="1" applyAlignment="1" applyProtection="1">
      <alignment horizontal="center" vertical="center" textRotation="90"/>
    </xf>
    <xf numFmtId="0" fontId="16" fillId="0" borderId="1" xfId="3" applyFont="1" applyFill="1" applyBorder="1" applyAlignment="1" applyProtection="1">
      <alignment horizontal="center" vertical="center"/>
    </xf>
    <xf numFmtId="0" fontId="16" fillId="0" borderId="20" xfId="3" applyFont="1" applyFill="1" applyBorder="1" applyAlignment="1" applyProtection="1">
      <alignment horizontal="center" vertical="center"/>
    </xf>
    <xf numFmtId="0" fontId="15" fillId="0" borderId="35" xfId="3" applyFont="1" applyFill="1" applyBorder="1" applyAlignment="1" applyProtection="1">
      <alignment horizontal="center" vertical="center" shrinkToFit="1"/>
    </xf>
    <xf numFmtId="0" fontId="15" fillId="0" borderId="1" xfId="3" applyFont="1" applyFill="1" applyBorder="1" applyAlignment="1" applyProtection="1">
      <alignment horizontal="center" vertical="center" shrinkToFit="1"/>
    </xf>
    <xf numFmtId="0" fontId="15" fillId="0" borderId="29" xfId="3" applyFont="1" applyFill="1" applyBorder="1" applyAlignment="1" applyProtection="1">
      <alignment horizontal="center" vertical="center" shrinkToFit="1"/>
    </xf>
    <xf numFmtId="0" fontId="15" fillId="0" borderId="30" xfId="3" applyFont="1" applyFill="1" applyBorder="1" applyAlignment="1" applyProtection="1">
      <alignment horizontal="center" wrapText="1"/>
    </xf>
    <xf numFmtId="0" fontId="15" fillId="0" borderId="5" xfId="3" applyFont="1" applyFill="1" applyBorder="1" applyAlignment="1" applyProtection="1">
      <alignment horizontal="center" wrapText="1"/>
    </xf>
    <xf numFmtId="0" fontId="15" fillId="0" borderId="38" xfId="3" applyFont="1" applyFill="1" applyBorder="1" applyAlignment="1" applyProtection="1">
      <alignment horizontal="center" wrapText="1"/>
    </xf>
    <xf numFmtId="0" fontId="15" fillId="0" borderId="0" xfId="3" applyFont="1" applyFill="1" applyBorder="1" applyAlignment="1" applyProtection="1">
      <alignment horizontal="center" wrapText="1"/>
    </xf>
    <xf numFmtId="0" fontId="15" fillId="0" borderId="42" xfId="3" applyFont="1" applyFill="1" applyBorder="1" applyAlignment="1" applyProtection="1">
      <alignment horizontal="center" wrapText="1"/>
    </xf>
    <xf numFmtId="0" fontId="15" fillId="0" borderId="34" xfId="3" applyFont="1" applyFill="1" applyBorder="1" applyAlignment="1" applyProtection="1">
      <alignment horizontal="center" wrapText="1"/>
    </xf>
    <xf numFmtId="0" fontId="15" fillId="0" borderId="12" xfId="3" applyFont="1" applyFill="1" applyBorder="1" applyAlignment="1" applyProtection="1">
      <alignment horizontal="center" wrapText="1"/>
    </xf>
    <xf numFmtId="0" fontId="15" fillId="0" borderId="23" xfId="3" applyFont="1" applyFill="1" applyBorder="1" applyAlignment="1" applyProtection="1">
      <alignment horizontal="center" wrapText="1"/>
    </xf>
    <xf numFmtId="0" fontId="15" fillId="0" borderId="9" xfId="3" applyFont="1" applyFill="1" applyBorder="1" applyAlignment="1" applyProtection="1">
      <alignment horizontal="center" vertical="center"/>
    </xf>
    <xf numFmtId="0" fontId="15" fillId="0" borderId="19" xfId="3" applyFont="1" applyFill="1" applyBorder="1" applyAlignment="1" applyProtection="1">
      <alignment horizontal="center" vertical="center"/>
    </xf>
    <xf numFmtId="0" fontId="15" fillId="0" borderId="6" xfId="3" applyFont="1" applyFill="1" applyBorder="1" applyAlignment="1" applyProtection="1">
      <alignment horizontal="center" vertical="center"/>
    </xf>
    <xf numFmtId="0" fontId="15" fillId="0" borderId="41" xfId="3" applyFont="1" applyFill="1" applyBorder="1" applyAlignment="1" applyProtection="1">
      <alignment horizontal="center" vertical="center"/>
    </xf>
    <xf numFmtId="0" fontId="15" fillId="0" borderId="85" xfId="3" applyFont="1" applyFill="1" applyBorder="1" applyAlignment="1" applyProtection="1">
      <alignment horizontal="center" vertical="center"/>
    </xf>
    <xf numFmtId="0" fontId="15" fillId="0" borderId="34" xfId="3" applyFont="1" applyFill="1" applyBorder="1" applyAlignment="1" applyProtection="1">
      <alignment horizontal="center" vertical="center"/>
    </xf>
    <xf numFmtId="0" fontId="15" fillId="0" borderId="12" xfId="3" applyFont="1" applyFill="1" applyBorder="1" applyAlignment="1" applyProtection="1">
      <alignment horizontal="center" vertical="center"/>
    </xf>
    <xf numFmtId="0" fontId="15" fillId="0" borderId="23" xfId="3" applyFont="1" applyFill="1" applyBorder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center" vertical="center"/>
    </xf>
    <xf numFmtId="0" fontId="15" fillId="0" borderId="21" xfId="3" applyFont="1" applyFill="1" applyBorder="1" applyAlignment="1" applyProtection="1">
      <alignment horizontal="center" vertical="center"/>
    </xf>
    <xf numFmtId="0" fontId="15" fillId="0" borderId="7" xfId="3" applyFont="1" applyFill="1" applyBorder="1" applyAlignment="1" applyProtection="1">
      <alignment horizontal="center" vertical="center"/>
    </xf>
    <xf numFmtId="0" fontId="15" fillId="0" borderId="35" xfId="3" applyFont="1" applyFill="1" applyBorder="1" applyAlignment="1" applyProtection="1">
      <alignment horizontal="center" vertical="center"/>
    </xf>
    <xf numFmtId="0" fontId="15" fillId="0" borderId="1" xfId="3" applyFont="1" applyFill="1" applyBorder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center" vertical="center" shrinkToFit="1"/>
    </xf>
    <xf numFmtId="0" fontId="15" fillId="0" borderId="7" xfId="3" applyFont="1" applyFill="1" applyBorder="1" applyAlignment="1" applyProtection="1">
      <alignment horizontal="center" vertical="center" shrinkToFit="1"/>
    </xf>
    <xf numFmtId="0" fontId="15" fillId="0" borderId="21" xfId="3" applyFont="1" applyFill="1" applyBorder="1" applyAlignment="1" applyProtection="1">
      <alignment horizontal="center" vertical="center" shrinkToFit="1"/>
    </xf>
    <xf numFmtId="0" fontId="15" fillId="3" borderId="0" xfId="3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right" vertical="center"/>
    </xf>
    <xf numFmtId="14" fontId="15" fillId="0" borderId="0" xfId="3" applyNumberFormat="1" applyFont="1" applyFill="1" applyBorder="1" applyAlignment="1" applyProtection="1">
      <alignment horizontal="center" vertical="center"/>
    </xf>
    <xf numFmtId="0" fontId="15" fillId="0" borderId="0" xfId="3" applyFont="1" applyFill="1" applyBorder="1" applyAlignment="1" applyProtection="1">
      <alignment horizontal="center" vertical="center"/>
    </xf>
    <xf numFmtId="0" fontId="15" fillId="0" borderId="36" xfId="3" applyFont="1" applyFill="1" applyBorder="1" applyAlignment="1" applyProtection="1">
      <alignment horizontal="center" vertical="center"/>
    </xf>
    <xf numFmtId="0" fontId="15" fillId="0" borderId="2" xfId="3" applyFont="1" applyFill="1" applyBorder="1" applyAlignment="1" applyProtection="1">
      <alignment horizontal="center" vertical="center"/>
    </xf>
    <xf numFmtId="0" fontId="15" fillId="0" borderId="16" xfId="3" applyFont="1" applyFill="1" applyBorder="1" applyAlignment="1" applyProtection="1">
      <alignment horizontal="center" vertical="center"/>
    </xf>
    <xf numFmtId="0" fontId="19" fillId="3" borderId="0" xfId="3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center" vertical="center"/>
    </xf>
    <xf numFmtId="0" fontId="16" fillId="0" borderId="0" xfId="3" applyFont="1" applyFill="1" applyBorder="1" applyAlignment="1" applyProtection="1">
      <alignment horizontal="left" vertical="center"/>
    </xf>
    <xf numFmtId="0" fontId="16" fillId="0" borderId="0" xfId="3" applyFont="1" applyBorder="1" applyAlignment="1" applyProtection="1">
      <alignment horizontal="left" vertical="center"/>
    </xf>
    <xf numFmtId="0" fontId="16" fillId="0" borderId="0" xfId="3" applyFont="1" applyBorder="1" applyAlignment="1" applyProtection="1">
      <alignment horizontal="center" vertical="center"/>
    </xf>
    <xf numFmtId="0" fontId="16" fillId="0" borderId="0" xfId="3" applyFont="1" applyBorder="1" applyAlignment="1" applyProtection="1">
      <alignment horizontal="right" vertical="center"/>
    </xf>
    <xf numFmtId="0" fontId="15" fillId="0" borderId="33" xfId="3" applyFont="1" applyFill="1" applyBorder="1" applyAlignment="1" applyProtection="1">
      <alignment horizontal="left" vertical="center"/>
    </xf>
    <xf numFmtId="0" fontId="15" fillId="0" borderId="14" xfId="3" applyFont="1" applyFill="1" applyBorder="1" applyAlignment="1" applyProtection="1">
      <alignment horizontal="left" vertical="center"/>
    </xf>
    <xf numFmtId="0" fontId="16" fillId="0" borderId="11" xfId="3" applyFont="1" applyFill="1" applyBorder="1" applyAlignment="1" applyProtection="1">
      <alignment horizontal="left" vertical="center"/>
    </xf>
    <xf numFmtId="0" fontId="16" fillId="0" borderId="27" xfId="3" applyFont="1" applyFill="1" applyBorder="1" applyAlignment="1" applyProtection="1">
      <alignment horizontal="left" vertical="center"/>
    </xf>
    <xf numFmtId="0" fontId="16" fillId="0" borderId="3" xfId="3" applyFont="1" applyFill="1" applyBorder="1" applyAlignment="1" applyProtection="1">
      <alignment horizontal="left" vertical="center"/>
    </xf>
    <xf numFmtId="0" fontId="16" fillId="0" borderId="84" xfId="3" applyFont="1" applyFill="1" applyBorder="1" applyAlignment="1" applyProtection="1">
      <alignment horizontal="left" vertical="center"/>
    </xf>
    <xf numFmtId="0" fontId="15" fillId="0" borderId="84" xfId="3" applyFont="1" applyFill="1" applyBorder="1" applyAlignment="1" applyProtection="1">
      <alignment horizontal="center" vertical="center"/>
    </xf>
    <xf numFmtId="0" fontId="16" fillId="0" borderId="2" xfId="3" applyFont="1" applyFill="1" applyBorder="1" applyAlignment="1" applyProtection="1">
      <alignment horizontal="left" vertical="center"/>
    </xf>
    <xf numFmtId="0" fontId="15" fillId="0" borderId="26" xfId="3" applyFont="1" applyFill="1" applyBorder="1" applyAlignment="1" applyProtection="1">
      <alignment horizontal="center" vertical="center"/>
    </xf>
    <xf numFmtId="0" fontId="15" fillId="0" borderId="22" xfId="3" applyFont="1" applyFill="1" applyBorder="1" applyAlignment="1" applyProtection="1">
      <alignment horizontal="center" vertical="center"/>
    </xf>
    <xf numFmtId="0" fontId="15" fillId="0" borderId="20" xfId="3" applyFont="1" applyFill="1" applyBorder="1" applyAlignment="1" applyProtection="1">
      <alignment horizontal="center" vertical="center"/>
    </xf>
    <xf numFmtId="0" fontId="15" fillId="0" borderId="39" xfId="3" applyFont="1" applyBorder="1" applyAlignment="1" applyProtection="1">
      <alignment horizontal="center" vertical="center" textRotation="90"/>
    </xf>
    <xf numFmtId="0" fontId="15" fillId="0" borderId="40" xfId="3" applyFont="1" applyBorder="1" applyAlignment="1" applyProtection="1">
      <alignment horizontal="center" vertical="center" textRotation="90"/>
    </xf>
    <xf numFmtId="0" fontId="15" fillId="0" borderId="41" xfId="3" applyFont="1" applyBorder="1" applyAlignment="1" applyProtection="1">
      <alignment horizontal="center" vertical="center" textRotation="90"/>
    </xf>
    <xf numFmtId="0" fontId="15" fillId="0" borderId="0" xfId="3" applyFont="1" applyFill="1" applyAlignment="1" applyProtection="1">
      <alignment horizontal="center" vertical="center"/>
    </xf>
    <xf numFmtId="0" fontId="15" fillId="0" borderId="10" xfId="3" applyFont="1" applyFill="1" applyBorder="1" applyAlignment="1" applyProtection="1">
      <alignment horizontal="right" vertical="center"/>
    </xf>
    <xf numFmtId="0" fontId="15" fillId="0" borderId="22" xfId="3" applyFont="1" applyFill="1" applyBorder="1" applyAlignment="1" applyProtection="1">
      <alignment horizontal="right" vertical="center"/>
    </xf>
    <xf numFmtId="0" fontId="15" fillId="0" borderId="0" xfId="3" applyFont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 shrinkToFit="1"/>
    </xf>
    <xf numFmtId="0" fontId="16" fillId="0" borderId="18" xfId="3" applyFont="1" applyFill="1" applyBorder="1" applyAlignment="1" applyProtection="1">
      <alignment horizontal="left" vertical="center"/>
    </xf>
    <xf numFmtId="0" fontId="16" fillId="0" borderId="19" xfId="3" applyFont="1" applyFill="1" applyBorder="1" applyAlignment="1" applyProtection="1">
      <alignment horizontal="left" vertical="center"/>
    </xf>
    <xf numFmtId="0" fontId="16" fillId="0" borderId="6" xfId="3" applyFont="1" applyFill="1" applyBorder="1" applyAlignment="1" applyProtection="1">
      <alignment horizontal="left" vertical="center"/>
    </xf>
    <xf numFmtId="0" fontId="15" fillId="0" borderId="20" xfId="3" applyFont="1" applyFill="1" applyBorder="1" applyAlignment="1" applyProtection="1">
      <alignment horizontal="left" vertical="center"/>
    </xf>
    <xf numFmtId="0" fontId="15" fillId="0" borderId="35" xfId="3" applyFont="1" applyFill="1" applyBorder="1" applyAlignment="1" applyProtection="1">
      <alignment horizontal="left" vertical="center"/>
    </xf>
    <xf numFmtId="0" fontId="15" fillId="0" borderId="1" xfId="3" applyFont="1" applyFill="1" applyBorder="1" applyAlignment="1" applyProtection="1">
      <alignment horizontal="left" vertical="center"/>
    </xf>
    <xf numFmtId="0" fontId="16" fillId="0" borderId="20" xfId="3" applyFont="1" applyFill="1" applyBorder="1" applyAlignment="1" applyProtection="1">
      <alignment horizontal="left" vertical="center" shrinkToFit="1"/>
    </xf>
    <xf numFmtId="0" fontId="16" fillId="0" borderId="7" xfId="3" applyFont="1" applyFill="1" applyBorder="1" applyAlignment="1" applyProtection="1">
      <alignment horizontal="left" vertical="center" shrinkToFit="1"/>
    </xf>
    <xf numFmtId="0" fontId="15" fillId="0" borderId="7" xfId="3" applyFont="1" applyFill="1" applyBorder="1" applyAlignment="1" applyProtection="1">
      <alignment horizontal="left" vertical="center"/>
    </xf>
    <xf numFmtId="0" fontId="16" fillId="0" borderId="20" xfId="3" applyFont="1" applyFill="1" applyBorder="1" applyAlignment="1" applyProtection="1">
      <alignment horizontal="left" vertical="center"/>
    </xf>
    <xf numFmtId="164" fontId="15" fillId="0" borderId="20" xfId="3" applyNumberFormat="1" applyFont="1" applyFill="1" applyBorder="1" applyAlignment="1" applyProtection="1">
      <alignment horizontal="center" vertical="center"/>
    </xf>
    <xf numFmtId="164" fontId="15" fillId="0" borderId="21" xfId="3" applyNumberFormat="1" applyFont="1" applyFill="1" applyBorder="1" applyAlignment="1" applyProtection="1">
      <alignment horizontal="center" vertical="center"/>
    </xf>
    <xf numFmtId="164" fontId="15" fillId="0" borderId="7" xfId="3" applyNumberFormat="1" applyFont="1" applyFill="1" applyBorder="1" applyAlignment="1" applyProtection="1">
      <alignment horizontal="center" vertical="center"/>
    </xf>
    <xf numFmtId="0" fontId="16" fillId="0" borderId="18" xfId="3" applyFont="1" applyFill="1" applyBorder="1" applyAlignment="1" applyProtection="1">
      <alignment horizontal="center" vertical="center"/>
    </xf>
    <xf numFmtId="0" fontId="16" fillId="0" borderId="19" xfId="3" applyFont="1" applyFill="1" applyBorder="1" applyAlignment="1" applyProtection="1">
      <alignment horizontal="center" vertical="center"/>
    </xf>
    <xf numFmtId="0" fontId="16" fillId="0" borderId="6" xfId="3" applyFont="1" applyFill="1" applyBorder="1" applyAlignment="1" applyProtection="1">
      <alignment horizontal="center" vertical="center"/>
    </xf>
    <xf numFmtId="0" fontId="16" fillId="0" borderId="41" xfId="3" applyFont="1" applyFill="1" applyBorder="1" applyAlignment="1" applyProtection="1">
      <alignment horizontal="left" vertical="center"/>
    </xf>
    <xf numFmtId="0" fontId="15" fillId="0" borderId="0" xfId="3" applyFont="1" applyFill="1" applyAlignment="1" applyProtection="1">
      <alignment horizontal="center"/>
    </xf>
    <xf numFmtId="0" fontId="15" fillId="0" borderId="0" xfId="3" applyFont="1" applyBorder="1" applyAlignment="1" applyProtection="1">
      <alignment horizontal="right" vertical="center"/>
    </xf>
    <xf numFmtId="0" fontId="4" fillId="3" borderId="10" xfId="3" applyFont="1" applyFill="1" applyBorder="1" applyAlignment="1" applyProtection="1">
      <alignment horizontal="left" vertical="center" shrinkToFit="1"/>
    </xf>
    <xf numFmtId="0" fontId="4" fillId="3" borderId="21" xfId="3" applyFont="1" applyFill="1" applyBorder="1" applyAlignment="1" applyProtection="1">
      <alignment horizontal="left" vertical="center" shrinkToFit="1"/>
    </xf>
    <xf numFmtId="0" fontId="4" fillId="3" borderId="22" xfId="3" applyFont="1" applyFill="1" applyBorder="1" applyAlignment="1" applyProtection="1">
      <alignment horizontal="left" vertical="center" shrinkToFit="1"/>
    </xf>
    <xf numFmtId="0" fontId="15" fillId="3" borderId="89" xfId="3" applyFont="1" applyFill="1" applyBorder="1" applyAlignment="1" applyProtection="1">
      <alignment horizontal="center" vertical="center" textRotation="90"/>
    </xf>
    <xf numFmtId="0" fontId="19" fillId="2" borderId="37" xfId="3" applyFont="1" applyFill="1" applyBorder="1" applyAlignment="1" applyProtection="1">
      <alignment horizontal="center" vertical="center" wrapText="1"/>
    </xf>
    <xf numFmtId="0" fontId="19" fillId="2" borderId="5" xfId="3" applyFont="1" applyFill="1" applyBorder="1" applyAlignment="1" applyProtection="1">
      <alignment horizontal="center" vertical="center" wrapText="1"/>
    </xf>
    <xf numFmtId="0" fontId="19" fillId="2" borderId="31" xfId="3" applyFont="1" applyFill="1" applyBorder="1" applyAlignment="1" applyProtection="1">
      <alignment horizontal="center" vertical="center" wrapText="1"/>
    </xf>
    <xf numFmtId="0" fontId="19" fillId="2" borderId="28" xfId="3" applyFont="1" applyFill="1" applyBorder="1" applyAlignment="1" applyProtection="1">
      <alignment horizontal="center" vertical="center" wrapText="1"/>
    </xf>
    <xf numFmtId="0" fontId="19" fillId="2" borderId="12" xfId="3" applyFont="1" applyFill="1" applyBorder="1" applyAlignment="1" applyProtection="1">
      <alignment horizontal="center" vertical="center" wrapText="1"/>
    </xf>
    <xf numFmtId="0" fontId="19" fillId="2" borderId="23" xfId="3" applyFont="1" applyFill="1" applyBorder="1" applyAlignment="1" applyProtection="1">
      <alignment horizontal="center" vertical="center" wrapText="1"/>
    </xf>
    <xf numFmtId="0" fontId="26" fillId="2" borderId="110" xfId="3" applyFont="1" applyFill="1" applyBorder="1" applyAlignment="1" applyProtection="1">
      <alignment horizontal="center" vertical="center"/>
    </xf>
    <xf numFmtId="0" fontId="46" fillId="0" borderId="3" xfId="0" applyFont="1" applyBorder="1" applyAlignment="1">
      <alignment horizontal="center"/>
    </xf>
    <xf numFmtId="0" fontId="15" fillId="3" borderId="98" xfId="3" applyFont="1" applyFill="1" applyBorder="1" applyAlignment="1" applyProtection="1">
      <alignment horizontal="right" vertical="center"/>
    </xf>
    <xf numFmtId="0" fontId="15" fillId="3" borderId="24" xfId="3" applyFont="1" applyFill="1" applyBorder="1" applyAlignment="1" applyProtection="1">
      <alignment horizontal="right" vertical="center"/>
    </xf>
    <xf numFmtId="0" fontId="15" fillId="3" borderId="100" xfId="3" applyFont="1" applyFill="1" applyBorder="1" applyAlignment="1" applyProtection="1">
      <alignment horizontal="right" vertical="center"/>
    </xf>
    <xf numFmtId="0" fontId="3" fillId="12" borderId="92" xfId="3" applyFont="1" applyFill="1" applyBorder="1" applyAlignment="1" applyProtection="1">
      <alignment horizontal="left" shrinkToFit="1"/>
      <protection locked="0"/>
    </xf>
    <xf numFmtId="0" fontId="3" fillId="12" borderId="93" xfId="3" applyFont="1" applyFill="1" applyBorder="1" applyAlignment="1" applyProtection="1">
      <alignment horizontal="left" shrinkToFit="1"/>
      <protection locked="0"/>
    </xf>
    <xf numFmtId="0" fontId="3" fillId="12" borderId="94" xfId="3" applyFont="1" applyFill="1" applyBorder="1" applyAlignment="1" applyProtection="1">
      <alignment horizontal="left" shrinkToFit="1"/>
      <protection locked="0"/>
    </xf>
    <xf numFmtId="0" fontId="3" fillId="12" borderId="95" xfId="3" applyFont="1" applyFill="1" applyBorder="1" applyAlignment="1" applyProtection="1">
      <alignment horizontal="left"/>
      <protection locked="0"/>
    </xf>
    <xf numFmtId="0" fontId="3" fillId="12" borderId="96" xfId="3" applyFont="1" applyFill="1" applyBorder="1" applyAlignment="1" applyProtection="1">
      <alignment horizontal="left"/>
      <protection locked="0"/>
    </xf>
    <xf numFmtId="0" fontId="3" fillId="12" borderId="97" xfId="3" applyFont="1" applyFill="1" applyBorder="1" applyAlignment="1" applyProtection="1">
      <alignment horizontal="left"/>
      <protection locked="0"/>
    </xf>
    <xf numFmtId="0" fontId="19" fillId="2" borderId="20" xfId="3" applyFont="1" applyFill="1" applyBorder="1" applyAlignment="1" applyProtection="1">
      <alignment horizontal="center" vertical="center" wrapText="1"/>
    </xf>
    <xf numFmtId="0" fontId="19" fillId="2" borderId="21" xfId="3" applyFont="1" applyFill="1" applyBorder="1" applyAlignment="1" applyProtection="1">
      <alignment horizontal="center" vertical="center" wrapText="1"/>
    </xf>
    <xf numFmtId="0" fontId="19" fillId="2" borderId="22" xfId="3" applyFont="1" applyFill="1" applyBorder="1" applyAlignment="1" applyProtection="1">
      <alignment horizontal="center" vertical="center" wrapText="1"/>
    </xf>
    <xf numFmtId="0" fontId="15" fillId="2" borderId="126" xfId="3" applyFont="1" applyFill="1" applyBorder="1" applyAlignment="1" applyProtection="1">
      <alignment horizontal="right" vertical="center"/>
    </xf>
    <xf numFmtId="0" fontId="15" fillId="2" borderId="110" xfId="3" applyFont="1" applyFill="1" applyBorder="1" applyAlignment="1" applyProtection="1">
      <alignment horizontal="right" vertical="center"/>
    </xf>
    <xf numFmtId="0" fontId="15" fillId="2" borderId="127" xfId="3" applyFont="1" applyFill="1" applyBorder="1" applyAlignment="1" applyProtection="1">
      <alignment horizontal="right" vertical="center"/>
    </xf>
    <xf numFmtId="0" fontId="15" fillId="2" borderId="128" xfId="3" applyFont="1" applyFill="1" applyBorder="1" applyAlignment="1" applyProtection="1">
      <alignment horizontal="center" vertical="center"/>
    </xf>
    <xf numFmtId="0" fontId="15" fillId="2" borderId="129" xfId="3" applyFont="1" applyFill="1" applyBorder="1" applyAlignment="1" applyProtection="1">
      <alignment horizontal="center" vertical="center"/>
    </xf>
    <xf numFmtId="0" fontId="33" fillId="0" borderId="0" xfId="1" applyFont="1" applyBorder="1" applyAlignment="1">
      <alignment horizontal="right" vertical="center" wrapText="1"/>
    </xf>
    <xf numFmtId="0" fontId="33" fillId="0" borderId="0" xfId="1" applyFont="1" applyBorder="1" applyAlignment="1">
      <alignment horizontal="left" vertical="center" wrapText="1"/>
    </xf>
    <xf numFmtId="0" fontId="33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/>
    </xf>
    <xf numFmtId="0" fontId="34" fillId="0" borderId="0" xfId="1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3" fillId="0" borderId="0" xfId="1" applyFont="1" applyBorder="1" applyAlignment="1">
      <alignment horizontal="center" vertical="center"/>
    </xf>
    <xf numFmtId="0" fontId="33" fillId="0" borderId="44" xfId="1" applyFont="1" applyBorder="1" applyAlignment="1">
      <alignment horizontal="left" vertical="center" wrapText="1"/>
    </xf>
    <xf numFmtId="0" fontId="33" fillId="0" borderId="24" xfId="1" applyFont="1" applyBorder="1" applyAlignment="1">
      <alignment horizontal="left" vertical="center" wrapText="1"/>
    </xf>
    <xf numFmtId="0" fontId="33" fillId="0" borderId="28" xfId="1" applyFont="1" applyBorder="1" applyAlignment="1">
      <alignment horizontal="left" vertical="center" wrapText="1"/>
    </xf>
    <xf numFmtId="0" fontId="33" fillId="0" borderId="12" xfId="1" applyFont="1" applyBorder="1" applyAlignment="1">
      <alignment horizontal="left" vertical="center" wrapText="1"/>
    </xf>
    <xf numFmtId="0" fontId="33" fillId="7" borderId="10" xfId="1" applyFont="1" applyFill="1" applyBorder="1" applyAlignment="1">
      <alignment horizontal="center" vertical="center" wrapText="1"/>
    </xf>
    <xf numFmtId="0" fontId="33" fillId="7" borderId="7" xfId="1" applyFont="1" applyFill="1" applyBorder="1" applyAlignment="1">
      <alignment horizontal="center" vertical="center" wrapText="1"/>
    </xf>
    <xf numFmtId="0" fontId="33" fillId="4" borderId="21" xfId="1" applyFont="1" applyFill="1" applyBorder="1" applyAlignment="1">
      <alignment horizontal="center" vertical="center" wrapText="1"/>
    </xf>
    <xf numFmtId="0" fontId="33" fillId="7" borderId="21" xfId="1" applyFont="1" applyFill="1" applyBorder="1" applyAlignment="1">
      <alignment horizontal="center" vertical="center" wrapText="1"/>
    </xf>
    <xf numFmtId="0" fontId="33" fillId="7" borderId="22" xfId="1" applyFont="1" applyFill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22" xfId="1" applyFont="1" applyBorder="1" applyAlignment="1">
      <alignment horizontal="center" vertical="center" wrapText="1"/>
    </xf>
    <xf numFmtId="0" fontId="34" fillId="0" borderId="111" xfId="1" applyFont="1" applyBorder="1" applyAlignment="1">
      <alignment horizontal="center" vertical="center" wrapText="1"/>
    </xf>
    <xf numFmtId="0" fontId="34" fillId="0" borderId="57" xfId="1" applyFont="1" applyBorder="1" applyAlignment="1">
      <alignment horizontal="center" vertical="center" wrapText="1"/>
    </xf>
    <xf numFmtId="0" fontId="34" fillId="0" borderId="112" xfId="1" applyFont="1" applyBorder="1" applyAlignment="1">
      <alignment horizontal="center" vertical="center" wrapText="1"/>
    </xf>
    <xf numFmtId="0" fontId="34" fillId="0" borderId="58" xfId="1" applyFont="1" applyBorder="1" applyAlignment="1">
      <alignment horizontal="center" vertical="center" wrapText="1"/>
    </xf>
    <xf numFmtId="0" fontId="34" fillId="0" borderId="113" xfId="1" applyFont="1" applyBorder="1" applyAlignment="1">
      <alignment horizontal="center" vertical="center" wrapText="1"/>
    </xf>
    <xf numFmtId="0" fontId="34" fillId="0" borderId="62" xfId="1" applyFont="1" applyBorder="1" applyAlignment="1">
      <alignment horizontal="center" vertical="center" wrapText="1"/>
    </xf>
    <xf numFmtId="0" fontId="34" fillId="7" borderId="10" xfId="1" applyFont="1" applyFill="1" applyBorder="1" applyAlignment="1">
      <alignment horizontal="center" vertical="center" wrapText="1"/>
    </xf>
    <xf numFmtId="0" fontId="34" fillId="7" borderId="60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13"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&#305;p%20fak&#252;ltesi/Downloads/Users/ormanci/Downloads/DENEME%20YEN&#304;%20EK%20D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llanım"/>
      <sheetName val="Birimler"/>
      <sheetName val="DersYükü"/>
      <sheetName val="DersProg"/>
      <sheetName val="Ek Ders"/>
    </sheetNames>
    <sheetDataSet>
      <sheetData sheetId="0"/>
      <sheetData sheetId="1"/>
      <sheetData sheetId="2">
        <row r="2">
          <cell r="I2" t="str">
            <v>TIP FAKÜLTESİ</v>
          </cell>
        </row>
        <row r="31">
          <cell r="A31" t="str">
            <v xml:space="preserve">      S A A T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000"/>
  </sheetPr>
  <dimension ref="A1:AZ207"/>
  <sheetViews>
    <sheetView tabSelected="1" workbookViewId="0">
      <selection activeCell="A132" sqref="A132:W132"/>
    </sheetView>
  </sheetViews>
  <sheetFormatPr defaultColWidth="8.7109375" defaultRowHeight="12.75"/>
  <cols>
    <col min="1" max="1" width="3.7109375" style="1" customWidth="1"/>
    <col min="2" max="2" width="4.7109375" style="1" customWidth="1"/>
    <col min="3" max="3" width="5.7109375" style="1" customWidth="1"/>
    <col min="4" max="4" width="3.7109375" style="1" customWidth="1"/>
    <col min="5" max="5" width="4.28515625" style="1" customWidth="1"/>
    <col min="6" max="7" width="7.7109375" style="1" customWidth="1"/>
    <col min="8" max="15" width="4.7109375" style="1" customWidth="1"/>
    <col min="16" max="19" width="4.28515625" style="1" customWidth="1"/>
    <col min="20" max="22" width="4.7109375" style="1" customWidth="1"/>
    <col min="23" max="23" width="7.28515625" style="1" customWidth="1"/>
    <col min="24" max="24" width="1.85546875" style="1" customWidth="1"/>
    <col min="25" max="25" width="3.28515625" style="1" hidden="1" customWidth="1"/>
    <col min="26" max="26" width="4.42578125" style="1" hidden="1" customWidth="1"/>
    <col min="27" max="27" width="5.7109375" style="1" hidden="1" customWidth="1"/>
    <col min="28" max="28" width="9.28515625" style="1" hidden="1" customWidth="1"/>
    <col min="29" max="29" width="4.42578125" style="1" hidden="1" customWidth="1"/>
    <col min="30" max="31" width="4.7109375" style="1" hidden="1" customWidth="1"/>
    <col min="32" max="35" width="8.7109375" style="1" hidden="1" customWidth="1"/>
    <col min="36" max="36" width="8.28515625" style="1" hidden="1" customWidth="1"/>
    <col min="37" max="39" width="30.7109375" style="1" hidden="1" customWidth="1"/>
    <col min="40" max="40" width="33.28515625" style="1" hidden="1" customWidth="1"/>
    <col min="41" max="46" width="30.7109375" style="1" hidden="1" customWidth="1"/>
    <col min="47" max="47" width="55.7109375" style="1" hidden="1" customWidth="1"/>
    <col min="48" max="48" width="3.5703125" style="1" hidden="1" customWidth="1"/>
    <col min="49" max="52" width="8.7109375" style="1" hidden="1" customWidth="1"/>
    <col min="53" max="129" width="8.7109375" style="1" customWidth="1"/>
    <col min="130" max="130" width="7.85546875" style="1" customWidth="1"/>
    <col min="131" max="131" width="7.42578125" style="1" customWidth="1"/>
    <col min="132" max="132" width="9.7109375" style="1" customWidth="1"/>
    <col min="133" max="133" width="8.28515625" style="1" customWidth="1"/>
    <col min="134" max="134" width="8.85546875" style="1" customWidth="1"/>
    <col min="135" max="135" width="9" style="1" customWidth="1"/>
    <col min="136" max="136" width="10.7109375" style="1" customWidth="1"/>
    <col min="137" max="137" width="5.140625" style="1" customWidth="1"/>
    <col min="138" max="138" width="7" style="1" customWidth="1"/>
    <col min="139" max="139" width="5.7109375" style="1" customWidth="1"/>
    <col min="140" max="140" width="8.42578125" style="1" customWidth="1"/>
    <col min="141" max="141" width="7.7109375" style="1" customWidth="1"/>
    <col min="142" max="142" width="6.7109375" style="1" customWidth="1"/>
    <col min="143" max="143" width="6.5703125" style="1" customWidth="1"/>
    <col min="144" max="144" width="7.42578125" style="1" customWidth="1"/>
    <col min="145" max="145" width="8.42578125" style="1" customWidth="1"/>
    <col min="146" max="146" width="7.7109375" style="1" customWidth="1"/>
    <col min="147" max="147" width="7.28515625" style="1" customWidth="1"/>
    <col min="148" max="148" width="9.7109375" style="1" customWidth="1"/>
    <col min="149" max="149" width="10.7109375" style="1" customWidth="1"/>
    <col min="150" max="150" width="13" style="1" customWidth="1"/>
    <col min="151" max="151" width="6.7109375" style="1" customWidth="1"/>
    <col min="152" max="152" width="7.5703125" style="1" customWidth="1"/>
    <col min="153" max="153" width="6.28515625" style="1" customWidth="1"/>
    <col min="154" max="155" width="7" style="1" customWidth="1"/>
    <col min="156" max="156" width="4.85546875" style="1" customWidth="1"/>
    <col min="157" max="157" width="7.85546875" style="1" customWidth="1"/>
    <col min="158" max="158" width="8.140625" style="1" customWidth="1"/>
    <col min="159" max="159" width="7.85546875" style="1" customWidth="1"/>
    <col min="160" max="160" width="5.28515625" style="1" customWidth="1"/>
    <col min="161" max="161" width="7.28515625" style="1" customWidth="1"/>
    <col min="162" max="162" width="10.85546875" style="1" customWidth="1"/>
    <col min="163" max="163" width="8" style="1" customWidth="1"/>
    <col min="164" max="165" width="11" style="1" customWidth="1"/>
    <col min="166" max="166" width="11.42578125" style="1" customWidth="1"/>
    <col min="167" max="167" width="12.7109375" style="1" customWidth="1"/>
    <col min="168" max="168" width="17.140625" style="1" customWidth="1"/>
    <col min="169" max="169" width="16" style="1" customWidth="1"/>
    <col min="170" max="170" width="16.5703125" style="1" customWidth="1"/>
    <col min="171" max="16384" width="8.7109375" style="1"/>
  </cols>
  <sheetData>
    <row r="1" spans="1:41" ht="39.950000000000003" customHeight="1">
      <c r="A1" s="268" t="s">
        <v>65</v>
      </c>
      <c r="B1" s="269"/>
      <c r="C1" s="269"/>
      <c r="D1" s="269"/>
      <c r="E1" s="269"/>
      <c r="F1" s="269"/>
      <c r="G1" s="270"/>
      <c r="H1" s="271" t="s">
        <v>35</v>
      </c>
      <c r="I1" s="272"/>
      <c r="J1" s="272"/>
      <c r="K1" s="273"/>
      <c r="L1" s="274">
        <v>43836</v>
      </c>
      <c r="M1" s="275"/>
      <c r="N1" s="275"/>
      <c r="O1" s="276"/>
      <c r="P1" s="24"/>
      <c r="Q1" s="271" t="s">
        <v>34</v>
      </c>
      <c r="R1" s="273"/>
      <c r="S1" s="274">
        <v>43840</v>
      </c>
      <c r="T1" s="275"/>
      <c r="U1" s="275"/>
      <c r="V1" s="276"/>
      <c r="W1" s="28"/>
    </row>
    <row r="2" spans="1:41" ht="15" customHeight="1">
      <c r="A2" s="352" t="s">
        <v>42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20"/>
      <c r="Y2" s="20"/>
      <c r="Z2" s="14"/>
    </row>
    <row r="3" spans="1:41" ht="15" customHeight="1">
      <c r="A3" s="365" t="s">
        <v>43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20"/>
      <c r="Y3" s="20"/>
      <c r="Z3" s="14"/>
    </row>
    <row r="4" spans="1:41" ht="15" customHeight="1">
      <c r="A4" s="366" t="s">
        <v>44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  <c r="W4" s="366"/>
      <c r="X4" s="14"/>
      <c r="Y4" s="14"/>
      <c r="Z4" s="15"/>
      <c r="AA4" s="15"/>
      <c r="AB4" s="15"/>
      <c r="AC4" s="8"/>
      <c r="AL4" s="7"/>
      <c r="AM4" s="7"/>
      <c r="AN4" s="7"/>
    </row>
    <row r="5" spans="1:41" ht="15" customHeight="1">
      <c r="A5" s="41"/>
      <c r="B5" s="41"/>
      <c r="C5" s="41"/>
      <c r="D5" s="41"/>
      <c r="E5" s="41"/>
      <c r="F5" s="42"/>
      <c r="G5" s="44" t="s">
        <v>46</v>
      </c>
      <c r="H5" s="367" t="str">
        <f>CONCATENATE(TEXT(DersYükü!L1,"gg.aa.yyyy")," - ",TEXT(DersYükü!S1,"gg.aa.yyyy"))</f>
        <v>06.01.2020 - 10.01.2020</v>
      </c>
      <c r="I5" s="367"/>
      <c r="J5" s="367"/>
      <c r="K5" s="367"/>
      <c r="L5" s="367"/>
      <c r="M5" s="367"/>
      <c r="N5" s="367"/>
      <c r="O5" s="45" t="s">
        <v>45</v>
      </c>
      <c r="P5" s="43"/>
      <c r="Q5" s="41"/>
      <c r="R5" s="41"/>
      <c r="S5" s="41"/>
      <c r="T5" s="41"/>
      <c r="U5" s="41"/>
      <c r="V5" s="41"/>
      <c r="W5" s="41"/>
      <c r="X5" s="14"/>
      <c r="Y5" s="14"/>
      <c r="Z5" s="15"/>
      <c r="AA5" s="15"/>
      <c r="AB5" s="15"/>
      <c r="AC5" s="8"/>
      <c r="AL5" s="7"/>
      <c r="AM5" s="7"/>
      <c r="AN5" s="7"/>
    </row>
    <row r="6" spans="1:41" ht="8.1" customHeight="1" thickBot="1">
      <c r="A6" s="27"/>
      <c r="B6" s="27"/>
      <c r="C6" s="26"/>
      <c r="D6" s="27"/>
      <c r="E6" s="27"/>
      <c r="F6" s="27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27"/>
      <c r="R6" s="27"/>
      <c r="S6" s="27"/>
      <c r="T6" s="27"/>
      <c r="U6" s="27"/>
      <c r="V6" s="27"/>
      <c r="W6" s="27"/>
      <c r="X6" s="2"/>
      <c r="Y6" s="2"/>
      <c r="Z6" s="2"/>
      <c r="AL6" s="7"/>
      <c r="AM6" s="7"/>
      <c r="AN6" s="7"/>
    </row>
    <row r="7" spans="1:41" ht="20.100000000000001" customHeight="1">
      <c r="A7" s="371" t="s">
        <v>4</v>
      </c>
      <c r="B7" s="372"/>
      <c r="C7" s="372"/>
      <c r="D7" s="372"/>
      <c r="E7" s="373" t="s">
        <v>111</v>
      </c>
      <c r="F7" s="374"/>
      <c r="G7" s="374"/>
      <c r="H7" s="374"/>
      <c r="I7" s="374"/>
      <c r="J7" s="374"/>
      <c r="K7" s="374"/>
      <c r="L7" s="375"/>
      <c r="M7" s="371" t="s">
        <v>39</v>
      </c>
      <c r="N7" s="372"/>
      <c r="O7" s="372"/>
      <c r="P7" s="372"/>
      <c r="Q7" s="372"/>
      <c r="R7" s="376" t="s">
        <v>92</v>
      </c>
      <c r="S7" s="377"/>
      <c r="T7" s="377"/>
      <c r="U7" s="377"/>
      <c r="V7" s="377"/>
      <c r="W7" s="378"/>
      <c r="AL7" s="251"/>
      <c r="AM7" s="251"/>
      <c r="AN7" s="251"/>
    </row>
    <row r="8" spans="1:41" ht="18" customHeight="1">
      <c r="A8" s="357" t="s">
        <v>52</v>
      </c>
      <c r="B8" s="358"/>
      <c r="C8" s="358"/>
      <c r="D8" s="358"/>
      <c r="E8" s="368" t="s">
        <v>132</v>
      </c>
      <c r="F8" s="369"/>
      <c r="G8" s="369"/>
      <c r="H8" s="369"/>
      <c r="I8" s="369"/>
      <c r="J8" s="369"/>
      <c r="K8" s="369"/>
      <c r="L8" s="370"/>
      <c r="M8" s="357" t="s">
        <v>10</v>
      </c>
      <c r="N8" s="358"/>
      <c r="O8" s="358"/>
      <c r="P8" s="358"/>
      <c r="Q8" s="358"/>
      <c r="R8" s="362" t="s">
        <v>11</v>
      </c>
      <c r="S8" s="363"/>
      <c r="T8" s="363"/>
      <c r="U8" s="363"/>
      <c r="V8" s="363"/>
      <c r="W8" s="364"/>
      <c r="AB8" s="111" t="s">
        <v>73</v>
      </c>
      <c r="AC8" s="112">
        <v>0</v>
      </c>
      <c r="AL8" s="201" t="s">
        <v>110</v>
      </c>
      <c r="AM8" s="200"/>
      <c r="AN8" s="200"/>
      <c r="AO8" s="199"/>
    </row>
    <row r="9" spans="1:41" ht="20.100000000000001" customHeight="1">
      <c r="A9" s="357" t="s">
        <v>3</v>
      </c>
      <c r="B9" s="358"/>
      <c r="C9" s="358"/>
      <c r="D9" s="358"/>
      <c r="E9" s="359" t="s">
        <v>168</v>
      </c>
      <c r="F9" s="360"/>
      <c r="G9" s="360"/>
      <c r="H9" s="360"/>
      <c r="I9" s="360"/>
      <c r="J9" s="360"/>
      <c r="K9" s="360"/>
      <c r="L9" s="361"/>
      <c r="M9" s="353" t="s">
        <v>7</v>
      </c>
      <c r="N9" s="354"/>
      <c r="O9" s="354"/>
      <c r="P9" s="354"/>
      <c r="Q9" s="355"/>
      <c r="R9" s="362">
        <v>10</v>
      </c>
      <c r="S9" s="363"/>
      <c r="T9" s="363"/>
      <c r="U9" s="363"/>
      <c r="V9" s="363"/>
      <c r="W9" s="364"/>
      <c r="AB9" s="113" t="s">
        <v>11</v>
      </c>
      <c r="AC9" s="114">
        <v>5</v>
      </c>
      <c r="AL9" s="201" t="s">
        <v>111</v>
      </c>
      <c r="AM9" s="200"/>
      <c r="AN9" s="200"/>
      <c r="AO9" s="199"/>
    </row>
    <row r="10" spans="1:41" ht="20.100000000000001" customHeight="1" thickBot="1">
      <c r="A10" s="357" t="s">
        <v>2</v>
      </c>
      <c r="B10" s="358"/>
      <c r="C10" s="358"/>
      <c r="D10" s="358"/>
      <c r="E10" s="428" t="s">
        <v>55</v>
      </c>
      <c r="F10" s="429"/>
      <c r="G10" s="430"/>
      <c r="H10" s="427" t="s">
        <v>51</v>
      </c>
      <c r="I10" s="321"/>
      <c r="J10" s="321"/>
      <c r="K10" s="322"/>
      <c r="L10" s="433" t="s">
        <v>160</v>
      </c>
      <c r="M10" s="434"/>
      <c r="N10" s="434"/>
      <c r="O10" s="435"/>
      <c r="P10" s="326" t="s">
        <v>5</v>
      </c>
      <c r="Q10" s="321"/>
      <c r="R10" s="321"/>
      <c r="S10" s="322"/>
      <c r="T10" s="425" t="s">
        <v>66</v>
      </c>
      <c r="U10" s="425"/>
      <c r="V10" s="425"/>
      <c r="W10" s="426"/>
      <c r="AA10" s="7"/>
      <c r="AB10" s="113" t="s">
        <v>74</v>
      </c>
      <c r="AC10" s="114">
        <v>10</v>
      </c>
      <c r="AL10" s="201" t="s">
        <v>112</v>
      </c>
      <c r="AM10" s="200"/>
      <c r="AN10" s="200"/>
      <c r="AO10" s="199"/>
    </row>
    <row r="11" spans="1:41" ht="20.100000000000001" customHeight="1">
      <c r="A11" s="371" t="s">
        <v>48</v>
      </c>
      <c r="B11" s="372"/>
      <c r="C11" s="372"/>
      <c r="D11" s="372"/>
      <c r="E11" s="372"/>
      <c r="F11" s="372"/>
      <c r="G11" s="372"/>
      <c r="H11" s="372"/>
      <c r="I11" s="372"/>
      <c r="J11" s="372"/>
      <c r="K11" s="74">
        <v>1</v>
      </c>
      <c r="L11" s="423" t="s">
        <v>49</v>
      </c>
      <c r="M11" s="424"/>
      <c r="N11" s="424"/>
      <c r="O11" s="424"/>
      <c r="P11" s="424"/>
      <c r="Q11" s="424"/>
      <c r="R11" s="424"/>
      <c r="S11" s="424"/>
      <c r="T11" s="424"/>
      <c r="U11" s="424"/>
      <c r="V11" s="442" t="s">
        <v>67</v>
      </c>
      <c r="W11" s="443"/>
      <c r="AA11" s="7"/>
      <c r="AB11" s="115"/>
      <c r="AC11" s="116">
        <v>12</v>
      </c>
      <c r="AL11" s="252"/>
      <c r="AM11" s="252"/>
      <c r="AN11" s="252"/>
      <c r="AO11" s="199"/>
    </row>
    <row r="12" spans="1:41" ht="20.100000000000001" customHeight="1" thickBot="1">
      <c r="A12" s="438" t="s">
        <v>50</v>
      </c>
      <c r="B12" s="439"/>
      <c r="C12" s="439"/>
      <c r="D12" s="439"/>
      <c r="E12" s="439"/>
      <c r="F12" s="439"/>
      <c r="G12" s="439"/>
      <c r="H12" s="439"/>
      <c r="I12" s="439"/>
      <c r="J12" s="439"/>
      <c r="K12" s="75">
        <v>0</v>
      </c>
      <c r="L12" s="440" t="s">
        <v>57</v>
      </c>
      <c r="M12" s="441"/>
      <c r="N12" s="441"/>
      <c r="O12" s="441"/>
      <c r="P12" s="420" t="s">
        <v>68</v>
      </c>
      <c r="Q12" s="421"/>
      <c r="R12" s="421"/>
      <c r="S12" s="421"/>
      <c r="T12" s="421"/>
      <c r="U12" s="421"/>
      <c r="V12" s="421"/>
      <c r="W12" s="422"/>
      <c r="AA12" s="7"/>
      <c r="AL12" s="252"/>
      <c r="AM12" s="252"/>
      <c r="AN12" s="252"/>
      <c r="AO12" s="199"/>
    </row>
    <row r="13" spans="1:41" ht="10.15" customHeight="1" thickBot="1">
      <c r="A13" s="27"/>
      <c r="B13" s="25"/>
      <c r="C13" s="25"/>
      <c r="D13" s="25"/>
      <c r="E13" s="25"/>
      <c r="F13" s="25"/>
      <c r="G13" s="25"/>
      <c r="H13" s="46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7"/>
      <c r="Y13" s="7"/>
      <c r="Z13" s="7"/>
      <c r="AA13" s="29"/>
      <c r="AB13" s="16"/>
      <c r="AC13" s="16"/>
      <c r="AD13" s="16"/>
      <c r="AE13" s="16"/>
      <c r="AF13" s="16"/>
      <c r="AG13" s="16"/>
      <c r="AH13" s="16"/>
      <c r="AI13" s="16"/>
      <c r="AJ13" s="10"/>
      <c r="AL13" s="198"/>
    </row>
    <row r="14" spans="1:41" ht="15" customHeight="1">
      <c r="A14" s="445" t="s">
        <v>94</v>
      </c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7"/>
      <c r="X14" s="7"/>
      <c r="Y14" s="7"/>
      <c r="Z14" s="7"/>
      <c r="AA14" s="29"/>
      <c r="AB14" s="16"/>
      <c r="AC14" s="16"/>
      <c r="AD14" s="16"/>
      <c r="AE14" s="16"/>
      <c r="AF14" s="16"/>
      <c r="AG14" s="16"/>
      <c r="AH14" s="16"/>
      <c r="AI14" s="16"/>
      <c r="AJ14" s="10"/>
      <c r="AL14" s="198"/>
    </row>
    <row r="15" spans="1:41" ht="15" customHeight="1">
      <c r="A15" s="448" t="s">
        <v>95</v>
      </c>
      <c r="B15" s="431"/>
      <c r="C15" s="431"/>
      <c r="D15" s="431"/>
      <c r="E15" s="431"/>
      <c r="F15" s="431"/>
      <c r="G15" s="431"/>
      <c r="H15" s="431"/>
      <c r="I15" s="431"/>
      <c r="J15" s="431"/>
      <c r="K15" s="431"/>
      <c r="L15" s="431"/>
      <c r="M15" s="431"/>
      <c r="N15" s="431"/>
      <c r="O15" s="431"/>
      <c r="P15" s="431"/>
      <c r="Q15" s="431"/>
      <c r="R15" s="431"/>
      <c r="S15" s="431"/>
      <c r="T15" s="431" t="s">
        <v>14</v>
      </c>
      <c r="U15" s="431"/>
      <c r="V15" s="431"/>
      <c r="W15" s="444"/>
      <c r="AA15" s="29"/>
      <c r="AB15" s="16"/>
      <c r="AC15" s="16"/>
      <c r="AD15" s="16"/>
      <c r="AE15" s="16"/>
      <c r="AF15" s="16"/>
      <c r="AG15" s="16"/>
      <c r="AH15" s="16"/>
      <c r="AI15" s="16"/>
      <c r="AL15" s="261" t="s">
        <v>109</v>
      </c>
      <c r="AM15" s="261"/>
      <c r="AN15" s="261"/>
    </row>
    <row r="16" spans="1:41" ht="20.100000000000001" customHeight="1">
      <c r="A16" s="436" t="s">
        <v>21</v>
      </c>
      <c r="B16" s="437"/>
      <c r="C16" s="82" t="s">
        <v>53</v>
      </c>
      <c r="D16" s="449" t="s">
        <v>38</v>
      </c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1"/>
      <c r="P16" s="271" t="s">
        <v>8</v>
      </c>
      <c r="Q16" s="272"/>
      <c r="R16" s="272"/>
      <c r="S16" s="273"/>
      <c r="T16" s="431" t="s">
        <v>13</v>
      </c>
      <c r="U16" s="452"/>
      <c r="V16" s="431" t="s">
        <v>47</v>
      </c>
      <c r="W16" s="432"/>
      <c r="X16" s="3"/>
      <c r="Y16" s="3"/>
      <c r="Z16" s="3"/>
      <c r="AA16" s="29"/>
      <c r="AB16" s="16"/>
      <c r="AC16" s="16"/>
      <c r="AD16" s="16"/>
      <c r="AE16" s="16"/>
      <c r="AF16" s="16"/>
      <c r="AG16" s="16"/>
      <c r="AH16" s="16"/>
      <c r="AI16" s="16"/>
      <c r="AL16" s="213" t="s">
        <v>44</v>
      </c>
      <c r="AM16" s="214"/>
      <c r="AN16" s="215"/>
    </row>
    <row r="17" spans="1:49" ht="15" customHeight="1">
      <c r="A17" s="399" t="s">
        <v>69</v>
      </c>
      <c r="B17" s="192" t="s">
        <v>15</v>
      </c>
      <c r="C17" s="184">
        <v>3</v>
      </c>
      <c r="D17" s="333" t="s">
        <v>163</v>
      </c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4"/>
      <c r="P17" s="416" t="s">
        <v>23</v>
      </c>
      <c r="Q17" s="417"/>
      <c r="R17" s="417"/>
      <c r="S17" s="418"/>
      <c r="T17" s="419">
        <v>2</v>
      </c>
      <c r="U17" s="419"/>
      <c r="V17" s="379">
        <v>0</v>
      </c>
      <c r="W17" s="380"/>
      <c r="X17" s="19"/>
      <c r="Y17" s="19"/>
      <c r="Z17" s="19"/>
      <c r="AA17" s="7"/>
      <c r="AD17" s="107">
        <f>COUNTIF(F$50:F$58,$B17)+COUNTIF(H$50:H$58,$B17)+COUNTIF(L$50:L$58,$B17)+COUNTIF(P$50:P$58,$B17)+COUNTIF(T$50:T$58,$B17)</f>
        <v>2</v>
      </c>
      <c r="AE17" s="108">
        <f>COUNTIF(G$50:G$58,$B17)+COUNTIF(J$50:J$58,$B17)+COUNTIF(N$50:N58,$B17)+COUNTIF(R$50:R$58,$B17)+COUNTIF(V$50:V$58,$B17)</f>
        <v>0</v>
      </c>
      <c r="AL17" s="213" t="s">
        <v>105</v>
      </c>
      <c r="AM17" s="214"/>
      <c r="AN17" s="215"/>
    </row>
    <row r="18" spans="1:49" ht="15" customHeight="1">
      <c r="A18" s="400"/>
      <c r="B18" s="182" t="s">
        <v>16</v>
      </c>
      <c r="C18" s="185">
        <v>5</v>
      </c>
      <c r="D18" s="335" t="s">
        <v>162</v>
      </c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6"/>
      <c r="P18" s="381" t="s">
        <v>23</v>
      </c>
      <c r="Q18" s="382"/>
      <c r="R18" s="382"/>
      <c r="S18" s="383"/>
      <c r="T18" s="281">
        <v>4</v>
      </c>
      <c r="U18" s="281"/>
      <c r="V18" s="281">
        <v>2</v>
      </c>
      <c r="W18" s="282"/>
      <c r="X18" s="19"/>
      <c r="Y18" s="19"/>
      <c r="Z18" s="3"/>
      <c r="AD18" s="109">
        <f t="shared" ref="AD18:AD36" si="0">COUNTIF(F$50:F$58,$B18)+COUNTIF(H$50:H$58,$B18)+COUNTIF(L$50:L$58,$B18)+COUNTIF(P$50:P$58,$B18)+COUNTIF(T$50:T$58,$B18)</f>
        <v>4</v>
      </c>
      <c r="AE18" s="110">
        <f>COUNTIF(G$50:G$58,$B18)+COUNTIF(J$50:J$58,$B18)+COUNTIF(N$50:N59,$B18)+COUNTIF(R$50:R$58,$B18)+COUNTIF(V$50:V$58,$B18)</f>
        <v>2</v>
      </c>
      <c r="AL18" s="213" t="s">
        <v>106</v>
      </c>
      <c r="AM18" s="214"/>
      <c r="AN18" s="215"/>
    </row>
    <row r="19" spans="1:49" ht="15" customHeight="1">
      <c r="A19" s="400"/>
      <c r="B19" s="182" t="s">
        <v>1</v>
      </c>
      <c r="C19" s="185">
        <v>6</v>
      </c>
      <c r="D19" s="335" t="s">
        <v>161</v>
      </c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6"/>
      <c r="P19" s="381" t="s">
        <v>23</v>
      </c>
      <c r="Q19" s="382"/>
      <c r="R19" s="382"/>
      <c r="S19" s="383"/>
      <c r="T19" s="281">
        <v>3</v>
      </c>
      <c r="U19" s="281"/>
      <c r="V19" s="281">
        <v>3</v>
      </c>
      <c r="W19" s="282"/>
      <c r="X19" s="19"/>
      <c r="Y19" s="19"/>
      <c r="Z19" s="19"/>
      <c r="AD19" s="109">
        <f t="shared" si="0"/>
        <v>3</v>
      </c>
      <c r="AE19" s="110">
        <f>COUNTIF(G$50:G$58,$B19)+COUNTIF(J$50:J$58,$B19)+COUNTIF(N$50:N60,$B19)+COUNTIF(R$50:R$58,$B19)+COUNTIF(V$50:V$58,$B19)</f>
        <v>3</v>
      </c>
      <c r="AL19" s="213" t="s">
        <v>113</v>
      </c>
      <c r="AM19" s="214"/>
      <c r="AN19" s="215"/>
    </row>
    <row r="20" spans="1:49" ht="15" customHeight="1">
      <c r="A20" s="400"/>
      <c r="B20" s="182" t="s">
        <v>12</v>
      </c>
      <c r="C20" s="185">
        <v>7</v>
      </c>
      <c r="D20" s="335" t="s">
        <v>164</v>
      </c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6"/>
      <c r="P20" s="381" t="s">
        <v>23</v>
      </c>
      <c r="Q20" s="382"/>
      <c r="R20" s="382"/>
      <c r="S20" s="383"/>
      <c r="T20" s="281">
        <v>5</v>
      </c>
      <c r="U20" s="281"/>
      <c r="V20" s="281">
        <v>2</v>
      </c>
      <c r="W20" s="282"/>
      <c r="X20" s="19"/>
      <c r="Y20" s="19"/>
      <c r="Z20" s="3"/>
      <c r="AD20" s="109">
        <f t="shared" si="0"/>
        <v>5</v>
      </c>
      <c r="AE20" s="110">
        <f>COUNTIF(G$50:G$58,$B20)+COUNTIF(J$50:J$58,$B20)+COUNTIF(N$50:N61,$B20)+COUNTIF(R$50:R$58,$B20)+COUNTIF(V$50:V$58,$B20)</f>
        <v>2</v>
      </c>
      <c r="AL20" s="213" t="s">
        <v>108</v>
      </c>
      <c r="AM20" s="214"/>
      <c r="AN20" s="215"/>
    </row>
    <row r="21" spans="1:49" ht="15" customHeight="1">
      <c r="A21" s="400"/>
      <c r="B21" s="182" t="s">
        <v>17</v>
      </c>
      <c r="C21" s="185">
        <v>7</v>
      </c>
      <c r="D21" s="335" t="s">
        <v>165</v>
      </c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6"/>
      <c r="P21" s="391" t="s">
        <v>23</v>
      </c>
      <c r="Q21" s="392"/>
      <c r="R21" s="392"/>
      <c r="S21" s="393"/>
      <c r="T21" s="337">
        <v>5</v>
      </c>
      <c r="U21" s="338"/>
      <c r="V21" s="337">
        <v>4</v>
      </c>
      <c r="W21" s="398"/>
      <c r="X21" s="19"/>
      <c r="Y21" s="19"/>
      <c r="Z21" s="19"/>
      <c r="AD21" s="109">
        <f t="shared" si="0"/>
        <v>5</v>
      </c>
      <c r="AE21" s="110">
        <f>COUNTIF(G$50:G$58,$B21)+COUNTIF(J$50:J$58,$B21)+COUNTIF(N$50:N62,$B21)+COUNTIF(R$50:R$58,$B21)+COUNTIF(V$50:V$58,$B21)</f>
        <v>4</v>
      </c>
      <c r="AL21" s="213" t="s">
        <v>107</v>
      </c>
      <c r="AM21" s="214"/>
      <c r="AN21" s="215"/>
    </row>
    <row r="22" spans="1:49" ht="15" customHeight="1">
      <c r="A22" s="400"/>
      <c r="B22" s="182" t="s">
        <v>18</v>
      </c>
      <c r="C22" s="185">
        <v>7</v>
      </c>
      <c r="D22" s="335" t="s">
        <v>166</v>
      </c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6"/>
      <c r="P22" s="388" t="s">
        <v>23</v>
      </c>
      <c r="Q22" s="389"/>
      <c r="R22" s="389"/>
      <c r="S22" s="390"/>
      <c r="T22" s="281">
        <v>1</v>
      </c>
      <c r="U22" s="281"/>
      <c r="V22" s="281">
        <v>3</v>
      </c>
      <c r="W22" s="282"/>
      <c r="X22" s="19"/>
      <c r="Y22" s="19"/>
      <c r="Z22" s="3"/>
      <c r="AD22" s="109">
        <f t="shared" si="0"/>
        <v>1</v>
      </c>
      <c r="AE22" s="110">
        <f>COUNTIF(G$50:G$58,$B22)+COUNTIF(J$50:J$58,$B22)+COUNTIF(N$50:N63,$B22)+COUNTIF(R$50:R$58,$B22)+COUNTIF(V$50:V$58,$B22)</f>
        <v>3</v>
      </c>
      <c r="AL22" s="213" t="s">
        <v>114</v>
      </c>
      <c r="AM22" s="214"/>
      <c r="AN22" s="215"/>
    </row>
    <row r="23" spans="1:49" ht="15" customHeight="1">
      <c r="A23" s="400"/>
      <c r="B23" s="182" t="s">
        <v>19</v>
      </c>
      <c r="C23" s="185">
        <v>7</v>
      </c>
      <c r="D23" s="335" t="s">
        <v>169</v>
      </c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6"/>
      <c r="P23" s="388" t="s">
        <v>23</v>
      </c>
      <c r="Q23" s="389"/>
      <c r="R23" s="389"/>
      <c r="S23" s="390"/>
      <c r="T23" s="337">
        <v>1</v>
      </c>
      <c r="U23" s="338"/>
      <c r="V23" s="281">
        <v>2</v>
      </c>
      <c r="W23" s="282"/>
      <c r="X23" s="19"/>
      <c r="Y23" s="19"/>
      <c r="Z23" s="3"/>
      <c r="AD23" s="109">
        <f t="shared" si="0"/>
        <v>1</v>
      </c>
      <c r="AE23" s="110">
        <f>COUNTIF(G$50:G$58,$B23)+COUNTIF(J$50:J$58,$B23)+COUNTIF(N$50:N64,$B23)+COUNTIF(R$50:R$58,$B23)+COUNTIF(V$50:V$58,$B23)</f>
        <v>2</v>
      </c>
      <c r="AL23" s="216"/>
      <c r="AM23" s="217"/>
      <c r="AN23" s="218"/>
    </row>
    <row r="24" spans="1:49" ht="15" customHeight="1">
      <c r="A24" s="400"/>
      <c r="B24" s="182" t="s">
        <v>6</v>
      </c>
      <c r="C24" s="185">
        <v>7</v>
      </c>
      <c r="D24" s="335" t="s">
        <v>167</v>
      </c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6"/>
      <c r="P24" s="388" t="s">
        <v>23</v>
      </c>
      <c r="Q24" s="389"/>
      <c r="R24" s="389"/>
      <c r="S24" s="390"/>
      <c r="T24" s="337">
        <v>1</v>
      </c>
      <c r="U24" s="338"/>
      <c r="V24" s="281">
        <v>2</v>
      </c>
      <c r="W24" s="282"/>
      <c r="X24" s="19"/>
      <c r="Y24" s="19"/>
      <c r="Z24" s="3"/>
      <c r="AD24" s="109">
        <f t="shared" si="0"/>
        <v>1</v>
      </c>
      <c r="AE24" s="110">
        <f>COUNTIF(G$50:G$58,$B24)+COUNTIF(J$50:J$58,$B24)+COUNTIF(N$50:N65,$B24)+COUNTIF(R$50:R$58,$B24)+COUNTIF(V$50:V$58,$B24)</f>
        <v>2</v>
      </c>
      <c r="AL24" s="216"/>
      <c r="AM24" s="217"/>
      <c r="AN24" s="218"/>
    </row>
    <row r="25" spans="1:49" ht="15" customHeight="1">
      <c r="A25" s="400"/>
      <c r="B25" s="182" t="s">
        <v>58</v>
      </c>
      <c r="C25" s="185"/>
      <c r="D25" s="413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6"/>
      <c r="P25" s="388"/>
      <c r="Q25" s="414"/>
      <c r="R25" s="414"/>
      <c r="S25" s="415"/>
      <c r="T25" s="337"/>
      <c r="U25" s="338"/>
      <c r="V25" s="281"/>
      <c r="W25" s="282"/>
      <c r="X25" s="19"/>
      <c r="Y25" s="19"/>
      <c r="Z25" s="3"/>
      <c r="AD25" s="109">
        <f t="shared" si="0"/>
        <v>0</v>
      </c>
      <c r="AE25" s="110">
        <f>COUNTIF(G$50:G$58,$B25)+COUNTIF(J$50:J$58,$B25)+COUNTIF(N$50:N66,$B25)+COUNTIF(R$50:R$58,$B25)+COUNTIF(V$50:V$58,$B25)</f>
        <v>0</v>
      </c>
      <c r="AL25" s="216"/>
      <c r="AM25" s="217"/>
      <c r="AN25" s="218"/>
    </row>
    <row r="26" spans="1:49" ht="15" customHeight="1">
      <c r="A26" s="400"/>
      <c r="B26" s="183" t="s">
        <v>59</v>
      </c>
      <c r="C26" s="186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2"/>
      <c r="P26" s="407"/>
      <c r="Q26" s="408"/>
      <c r="R26" s="408"/>
      <c r="S26" s="409"/>
      <c r="T26" s="339"/>
      <c r="U26" s="340"/>
      <c r="V26" s="283"/>
      <c r="W26" s="284"/>
      <c r="X26" s="19"/>
      <c r="Y26" s="19"/>
      <c r="Z26" s="3"/>
      <c r="AD26" s="109">
        <f t="shared" si="0"/>
        <v>0</v>
      </c>
      <c r="AE26" s="110">
        <f>COUNTIF(G$50:G$58,$B26)+COUNTIF(J$50:J$58,$B26)+COUNTIF(N$50:N66,$B26)+COUNTIF(R$50:R$58,$B26)+COUNTIF(V$50:V$58,$B26)</f>
        <v>0</v>
      </c>
    </row>
    <row r="27" spans="1:49" ht="15" customHeight="1" thickBot="1">
      <c r="A27" s="401"/>
      <c r="B27" s="410" t="s">
        <v>102</v>
      </c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2"/>
      <c r="T27" s="402">
        <f>SUM(T17:T26)</f>
        <v>22</v>
      </c>
      <c r="U27" s="403"/>
      <c r="V27" s="402">
        <f>SUM(V17:V26)</f>
        <v>18</v>
      </c>
      <c r="W27" s="403"/>
      <c r="X27" s="19"/>
      <c r="Y27" s="19"/>
      <c r="Z27" s="19"/>
      <c r="AD27" s="193"/>
      <c r="AE27" s="194"/>
    </row>
    <row r="28" spans="1:49" ht="15" customHeight="1">
      <c r="A28" s="628" t="s">
        <v>99</v>
      </c>
      <c r="B28" s="181" t="s">
        <v>60</v>
      </c>
      <c r="C28" s="187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7"/>
      <c r="P28" s="404"/>
      <c r="Q28" s="405"/>
      <c r="R28" s="405"/>
      <c r="S28" s="406"/>
      <c r="T28" s="394"/>
      <c r="U28" s="395"/>
      <c r="V28" s="285"/>
      <c r="W28" s="286"/>
      <c r="X28" s="19"/>
      <c r="Y28" s="19"/>
      <c r="Z28" s="19"/>
      <c r="AD28" s="109">
        <f t="shared" si="0"/>
        <v>0</v>
      </c>
      <c r="AE28" s="110">
        <f>COUNTIF(G$50:G$58,$B28)+COUNTIF(J$50:J$58,$B28)+COUNTIF(N$50:N68,$B28)+COUNTIF(R$50:R$58,$B28)+COUNTIF(V$50:V$58,$B28)</f>
        <v>0</v>
      </c>
    </row>
    <row r="29" spans="1:49" ht="15" customHeight="1">
      <c r="A29" s="400"/>
      <c r="B29" s="182" t="s">
        <v>61</v>
      </c>
      <c r="C29" s="188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60"/>
      <c r="P29" s="342"/>
      <c r="Q29" s="343"/>
      <c r="R29" s="343"/>
      <c r="S29" s="344"/>
      <c r="T29" s="253"/>
      <c r="U29" s="279"/>
      <c r="V29" s="253"/>
      <c r="W29" s="254"/>
      <c r="X29" s="19"/>
      <c r="Y29" s="19"/>
      <c r="Z29" s="19"/>
      <c r="AD29" s="109">
        <f t="shared" si="0"/>
        <v>0</v>
      </c>
      <c r="AE29" s="110">
        <f>COUNTIF(G$50:G$58,$B29)+COUNTIF(J$50:J$58,$B29)+COUNTIF(N$50:N69,$B29)+COUNTIF(R$50:R$58,$B29)+COUNTIF(V$50:V$58,$B29)</f>
        <v>0</v>
      </c>
      <c r="AW29" s="174"/>
    </row>
    <row r="30" spans="1:49" ht="15" customHeight="1">
      <c r="A30" s="400"/>
      <c r="B30" s="182" t="s">
        <v>62</v>
      </c>
      <c r="C30" s="188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60"/>
      <c r="P30" s="342"/>
      <c r="Q30" s="343"/>
      <c r="R30" s="343"/>
      <c r="S30" s="344"/>
      <c r="T30" s="253"/>
      <c r="U30" s="279"/>
      <c r="V30" s="253"/>
      <c r="W30" s="254"/>
      <c r="X30" s="19"/>
      <c r="Y30" s="19"/>
      <c r="Z30" s="19"/>
      <c r="AD30" s="109">
        <f t="shared" si="0"/>
        <v>0</v>
      </c>
      <c r="AE30" s="110">
        <f>COUNTIF(G$50:G$58,$B30)+COUNTIF(J$50:J$58,$B30)+COUNTIF(N$50:N70,$B30)+COUNTIF(R$50:R$58,$B30)+COUNTIF(V$50:V$58,$B30)</f>
        <v>0</v>
      </c>
      <c r="AW30" s="174"/>
    </row>
    <row r="31" spans="1:49" ht="15" customHeight="1">
      <c r="A31" s="400"/>
      <c r="B31" s="182" t="s">
        <v>63</v>
      </c>
      <c r="C31" s="188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60"/>
      <c r="P31" s="342"/>
      <c r="Q31" s="343"/>
      <c r="R31" s="343"/>
      <c r="S31" s="344"/>
      <c r="T31" s="253"/>
      <c r="U31" s="279"/>
      <c r="V31" s="253"/>
      <c r="W31" s="254"/>
      <c r="X31" s="19"/>
      <c r="Y31" s="19"/>
      <c r="Z31" s="19"/>
      <c r="AD31" s="109">
        <f t="shared" si="0"/>
        <v>0</v>
      </c>
      <c r="AE31" s="110">
        <f>COUNTIF(G$50:G$58,$B31)+COUNTIF(J$50:J$58,$B31)+COUNTIF(N$50:N71,$B31)+COUNTIF(R$50:R$58,$B31)+COUNTIF(V$50:V$58,$B31)</f>
        <v>0</v>
      </c>
    </row>
    <row r="32" spans="1:49" ht="15" customHeight="1">
      <c r="A32" s="400"/>
      <c r="B32" s="182" t="s">
        <v>64</v>
      </c>
      <c r="C32" s="188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60"/>
      <c r="P32" s="342"/>
      <c r="Q32" s="343"/>
      <c r="R32" s="343"/>
      <c r="S32" s="344"/>
      <c r="T32" s="253"/>
      <c r="U32" s="279"/>
      <c r="V32" s="253"/>
      <c r="W32" s="254"/>
      <c r="X32" s="19"/>
      <c r="Y32" s="19"/>
      <c r="Z32" s="19"/>
      <c r="AD32" s="109">
        <f t="shared" si="0"/>
        <v>0</v>
      </c>
      <c r="AE32" s="110">
        <f>COUNTIF(G$50:G$58,$B32)+COUNTIF(J$50:J$58,$B32)+COUNTIF(N$50:N71,$B32)+COUNTIF(R$50:R$58,$B32)+COUNTIF(V$50:V$58,$B32)</f>
        <v>0</v>
      </c>
    </row>
    <row r="33" spans="1:46" ht="15" customHeight="1">
      <c r="A33" s="400"/>
      <c r="B33" s="182" t="s">
        <v>97</v>
      </c>
      <c r="C33" s="18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60"/>
      <c r="P33" s="342"/>
      <c r="Q33" s="343"/>
      <c r="R33" s="343"/>
      <c r="S33" s="344"/>
      <c r="T33" s="253"/>
      <c r="U33" s="279"/>
      <c r="V33" s="253"/>
      <c r="W33" s="254"/>
      <c r="X33" s="19"/>
      <c r="Y33" s="19"/>
      <c r="Z33" s="19"/>
      <c r="AD33" s="180">
        <f t="shared" si="0"/>
        <v>0</v>
      </c>
      <c r="AE33" s="110">
        <f>COUNTIF(G$50:G$58,$B33)+COUNTIF(J$50:J$58,$B33)+COUNTIF(N$50:N72,$B33)+COUNTIF(R$50:R$58,$B33)+COUNTIF(V$50:V$58,$B33)</f>
        <v>0</v>
      </c>
    </row>
    <row r="34" spans="1:46" ht="15" customHeight="1">
      <c r="A34" s="400"/>
      <c r="B34" s="182" t="s">
        <v>98</v>
      </c>
      <c r="C34" s="188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60"/>
      <c r="P34" s="342"/>
      <c r="Q34" s="343"/>
      <c r="R34" s="343"/>
      <c r="S34" s="344"/>
      <c r="T34" s="277"/>
      <c r="U34" s="278"/>
      <c r="V34" s="253"/>
      <c r="W34" s="254"/>
      <c r="X34" s="19"/>
      <c r="Y34" s="19"/>
      <c r="Z34" s="19"/>
      <c r="AD34" s="180">
        <f t="shared" si="0"/>
        <v>0</v>
      </c>
      <c r="AE34" s="110">
        <f>COUNTIF(G$50:G$58,$B34)+COUNTIF(J$50:J$58,$B34)+COUNTIF(N$50:N73,$B34)+COUNTIF(R$50:R$58,$B34)+COUNTIF(V$50:V$58,$B34)</f>
        <v>0</v>
      </c>
    </row>
    <row r="35" spans="1:46" ht="15" customHeight="1">
      <c r="A35" s="400"/>
      <c r="B35" s="182" t="s">
        <v>104</v>
      </c>
      <c r="C35" s="188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60"/>
      <c r="P35" s="640"/>
      <c r="Q35" s="641"/>
      <c r="R35" s="641"/>
      <c r="S35" s="642"/>
      <c r="T35" s="253"/>
      <c r="U35" s="279"/>
      <c r="V35" s="253"/>
      <c r="W35" s="254"/>
      <c r="X35" s="19"/>
      <c r="Y35" s="19"/>
      <c r="Z35" s="19"/>
      <c r="AD35" s="180">
        <f t="shared" si="0"/>
        <v>0</v>
      </c>
      <c r="AE35" s="110">
        <f>COUNTIF(G$50:G$58,$B35)+COUNTIF(J$50:J$58,$B35)+COUNTIF(N$50:N74,$B35)+COUNTIF(R$50:R$58,$B35)+COUNTIF(V$50:V$58,$B35)</f>
        <v>0</v>
      </c>
    </row>
    <row r="36" spans="1:46" ht="15" customHeight="1">
      <c r="A36" s="400"/>
      <c r="B36" s="183" t="s">
        <v>0</v>
      </c>
      <c r="C36" s="189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7"/>
      <c r="P36" s="643"/>
      <c r="Q36" s="644"/>
      <c r="R36" s="644"/>
      <c r="S36" s="645"/>
      <c r="T36" s="257"/>
      <c r="U36" s="280"/>
      <c r="V36" s="257"/>
      <c r="W36" s="258"/>
      <c r="X36" s="19"/>
      <c r="Y36" s="19"/>
      <c r="Z36" s="19"/>
      <c r="AD36" s="180">
        <f t="shared" si="0"/>
        <v>0</v>
      </c>
      <c r="AE36" s="110">
        <f>COUNTIF(G$50:G$58,$B36)+COUNTIF(J$50:J$58,$B36)+COUNTIF(N$50:N75,$B36)+COUNTIF(R$50:R$58,$B36)+COUNTIF(V$50:V$58,$B36)</f>
        <v>0</v>
      </c>
    </row>
    <row r="37" spans="1:46" ht="15" customHeight="1" thickBot="1">
      <c r="A37" s="400"/>
      <c r="B37" s="637" t="s">
        <v>101</v>
      </c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  <c r="O37" s="638"/>
      <c r="P37" s="638"/>
      <c r="Q37" s="638"/>
      <c r="R37" s="638"/>
      <c r="S37" s="639"/>
      <c r="T37" s="384">
        <f>SUM(T28:T36)</f>
        <v>0</v>
      </c>
      <c r="U37" s="636"/>
      <c r="V37" s="384">
        <f>SUM(V28:V36)</f>
        <v>0</v>
      </c>
      <c r="W37" s="385"/>
      <c r="X37" s="19"/>
      <c r="Y37" s="19"/>
      <c r="Z37" s="3"/>
      <c r="AD37" s="195"/>
      <c r="AE37" s="194"/>
    </row>
    <row r="38" spans="1:46" ht="20.100000000000001" customHeight="1" thickBot="1">
      <c r="A38" s="649" t="s">
        <v>100</v>
      </c>
      <c r="B38" s="650"/>
      <c r="C38" s="650"/>
      <c r="D38" s="650"/>
      <c r="E38" s="650"/>
      <c r="F38" s="650"/>
      <c r="G38" s="650"/>
      <c r="H38" s="650"/>
      <c r="I38" s="650"/>
      <c r="J38" s="650"/>
      <c r="K38" s="650"/>
      <c r="L38" s="650"/>
      <c r="M38" s="650"/>
      <c r="N38" s="650"/>
      <c r="O38" s="650"/>
      <c r="P38" s="650"/>
      <c r="Q38" s="650"/>
      <c r="R38" s="650"/>
      <c r="S38" s="651"/>
      <c r="T38" s="652">
        <f>SUM(T27+T37)</f>
        <v>22</v>
      </c>
      <c r="U38" s="652"/>
      <c r="V38" s="652">
        <f>SUM(V27+V37)</f>
        <v>18</v>
      </c>
      <c r="W38" s="653"/>
      <c r="X38" s="13"/>
      <c r="Y38" s="13"/>
      <c r="AC38" s="106">
        <f>SUM(T17:T26)</f>
        <v>22</v>
      </c>
      <c r="AE38" s="123">
        <f>AC38-H42</f>
        <v>12</v>
      </c>
    </row>
    <row r="39" spans="1:46" ht="24.95" customHeight="1" thickBot="1">
      <c r="A39" s="635" t="s">
        <v>24</v>
      </c>
      <c r="B39" s="635"/>
      <c r="C39" s="635"/>
      <c r="D39" s="635"/>
      <c r="E39" s="635"/>
      <c r="F39" s="635"/>
      <c r="G39" s="635"/>
      <c r="H39" s="635"/>
      <c r="I39" s="635"/>
      <c r="J39" s="635"/>
      <c r="K39" s="635"/>
      <c r="L39" s="635"/>
      <c r="M39" s="635"/>
      <c r="N39" s="635"/>
      <c r="O39" s="635"/>
      <c r="P39" s="635"/>
      <c r="Q39" s="635"/>
      <c r="R39" s="635"/>
      <c r="S39" s="635"/>
      <c r="T39" s="635"/>
      <c r="U39" s="635"/>
      <c r="V39" s="635"/>
      <c r="W39" s="635"/>
      <c r="X39" s="13"/>
      <c r="Y39" s="13"/>
      <c r="AC39" s="165">
        <f>IF(SUM(V17:V26)=1,1,IF(SUM(V17:V26)=2,2,IF(SUM(V17:V26)=3,3,IF(SUM(V17:V26)=4,4,IF(SUM(V17:V26)=5,5,IF(SUM(V17:V26)=6,6,IF(SUM(V17:V26)=7,7,IF(SUM(V17:V26)=8,8,IF(SUM(V17:V26)=9,9,IF(SUM(V17:V26)&gt;=10,10,))))))))))</f>
        <v>10</v>
      </c>
      <c r="AE39" s="122">
        <f>IF(AC39-K42&gt;=10,10,IF(AC39-K42&gt;=9,9,IF(AC39-K42&gt;=8,8,IF(AC39-K42&gt;=7,7,IF(AC39-K42&gt;=6,6,IF(AC39-K42&gt;=5,5,IF(AC39-K42&gt;=4,4,IF(AC39-K42&gt;=3,3,IF(AC39-K42&gt;=2,2,IF(AC39-K42&gt;=1,1,IF(AC39-K42&gt;=0,0,)))))))))))</f>
        <v>10</v>
      </c>
    </row>
    <row r="40" spans="1:46" ht="24.95" customHeight="1">
      <c r="A40" s="290" t="s">
        <v>31</v>
      </c>
      <c r="B40" s="291"/>
      <c r="C40" s="291"/>
      <c r="D40" s="292"/>
      <c r="E40" s="262" t="s">
        <v>29</v>
      </c>
      <c r="F40" s="263"/>
      <c r="G40" s="264"/>
      <c r="H40" s="262" t="s">
        <v>28</v>
      </c>
      <c r="I40" s="263"/>
      <c r="J40" s="263"/>
      <c r="K40" s="263"/>
      <c r="L40" s="263"/>
      <c r="M40" s="264"/>
      <c r="N40" s="262" t="s">
        <v>27</v>
      </c>
      <c r="O40" s="263"/>
      <c r="P40" s="263"/>
      <c r="Q40" s="263"/>
      <c r="R40" s="263"/>
      <c r="S40" s="264"/>
      <c r="T40" s="629" t="s">
        <v>26</v>
      </c>
      <c r="U40" s="630"/>
      <c r="V40" s="630"/>
      <c r="W40" s="631"/>
      <c r="X40" s="13"/>
      <c r="Y40" s="13"/>
      <c r="AC40" s="166"/>
    </row>
    <row r="41" spans="1:46" ht="15" customHeight="1">
      <c r="A41" s="293"/>
      <c r="B41" s="294"/>
      <c r="C41" s="294"/>
      <c r="D41" s="295"/>
      <c r="E41" s="345" t="s">
        <v>30</v>
      </c>
      <c r="F41" s="346"/>
      <c r="G41" s="347"/>
      <c r="H41" s="349" t="s">
        <v>0</v>
      </c>
      <c r="I41" s="350"/>
      <c r="J41" s="351"/>
      <c r="K41" s="349" t="s">
        <v>20</v>
      </c>
      <c r="L41" s="350"/>
      <c r="M41" s="351"/>
      <c r="N41" s="646" t="s">
        <v>0</v>
      </c>
      <c r="O41" s="647"/>
      <c r="P41" s="648"/>
      <c r="Q41" s="349" t="s">
        <v>20</v>
      </c>
      <c r="R41" s="350"/>
      <c r="S41" s="351"/>
      <c r="T41" s="632"/>
      <c r="U41" s="633"/>
      <c r="V41" s="633"/>
      <c r="W41" s="634"/>
      <c r="X41" s="19"/>
      <c r="Y41" s="19"/>
      <c r="AB41" s="171">
        <f>IF(R9&gt;=0,AC45)</f>
        <v>0</v>
      </c>
      <c r="AC41" s="173">
        <f>IF(H42+K42+N42&gt;=20,AD45,IF(H42+K42+N42&gt;=19,AD46,IF(H42+K42+N42&gt;=18,AD47,IF(H42+K42+N42&gt;=17,AD48,IF(H42+K42+N42&gt;=16,AD49,IF(H42+K42+N42&gt;=15,AD50,IF(H42+K42+N42&gt;=14,AD51,IF(H42+K42+N42&gt;=13,AD52,IF(H42+K42+N42&gt;=12,AD53,IF(H42+K42+N42&gt;=11,AD54,IF(H42+K42+N42&gt;=10,AD55,IF(K42=10,AD45,IF(K42=9,AD46,IF(K42=8,AD47,IF(K42=7,AD48,IF(K42=6,AD49,IF(K42=5,AD50,IF(K42=4,AD51,IF(K42=3,AD52,IF(K42=2,AD53,IF(K42=1,AD54,IF(K42=0,AD55,))))))))))))))))))))))</f>
        <v>0</v>
      </c>
    </row>
    <row r="42" spans="1:46" ht="20.100000000000001" customHeight="1">
      <c r="A42" s="625" t="s">
        <v>23</v>
      </c>
      <c r="B42" s="626"/>
      <c r="C42" s="626"/>
      <c r="D42" s="627"/>
      <c r="E42" s="256">
        <f>SUM(T17:T26,V17:V26,)</f>
        <v>40</v>
      </c>
      <c r="F42" s="256"/>
      <c r="G42" s="341"/>
      <c r="H42" s="255">
        <f>IF(AC38&gt;R9,R9,IF(AC38&lt;R9,AC38,IF(AC38&gt;=R9,AC38)))</f>
        <v>10</v>
      </c>
      <c r="I42" s="256"/>
      <c r="J42" s="341"/>
      <c r="K42" s="255">
        <f>IF(R9=0,AB41,IF(R9=5,AB42,IF(R9=10,AB43)))</f>
        <v>0</v>
      </c>
      <c r="L42" s="256"/>
      <c r="M42" s="256"/>
      <c r="N42" s="296">
        <f>IF(AE38&gt;=20,20,IF(AE38&lt;=20,AE38))</f>
        <v>12</v>
      </c>
      <c r="O42" s="297"/>
      <c r="P42" s="348"/>
      <c r="Q42" s="255">
        <f>IF(R9=0,AC41,IF(R9=5,AC42,IF(R9=10,AC43)))</f>
        <v>8</v>
      </c>
      <c r="R42" s="256"/>
      <c r="S42" s="256"/>
      <c r="T42" s="296">
        <f>IF(SUM(N42:Q42)&gt;20,"20'den Büyük Olamaz",SUM(N42:Q42))</f>
        <v>20</v>
      </c>
      <c r="U42" s="297"/>
      <c r="V42" s="297"/>
      <c r="W42" s="298"/>
      <c r="X42" s="19"/>
      <c r="Y42" s="19"/>
      <c r="AB42" s="170">
        <f>IF(H42&gt;=5,AC45,IF(H42&gt;=4,AC46,IF(H42&gt;=3,AC47,IF(H42&gt;=2,AC48,IF(H42&gt;=1,AC49,IF(H42&gt;=0,AC50,))))))</f>
        <v>0</v>
      </c>
      <c r="AC42" s="172">
        <f>IF(H42+K42+N42&gt;=25,AD45,IF(H42+K42+N42&gt;=24,AD46,IF(H42+K42+N42&gt;=23,AD47,IF(H42+K42+N42&gt;=22,AD48,IF(H42+K42+N42&gt;=21,AD49,IF(H42+K42+N42&gt;=20,AD50,IF(H42+K42+N42&gt;=19,AD51,IF(H42+K42+N42&gt;=18,AD52,IF(H42+K42+N42&gt;=17,AD53,IF(H42+K42+N42&gt;=16,AD54,IF(H42+K42+N42&gt;=15,AD55,IF(H42+K42+N42&gt;=14,AE39,IF(H42+K42+N42&gt;=13,AE39,IF(H42+K42+N42&gt;=12,AE39,IF(H42+K42+N42&gt;=11,AE39,IF(H42+K42+N42&gt;=10,AE39,IF(K42&gt;=10,AD45,IF(K42&gt;=9,AD46,IF(K42&gt;=8,AD47,IF(K42&gt;=7,AD48,IF(K42&gt;=6,AD49,IF(K42&gt;=5,AD50,IF(K42&gt;=4,AD51,IF(K42&gt;=3,AD52,IF(K42&gt;=2,AD53,IF(K42&gt;=1,AD54,IF(K42&gt;=0,AD55,)))))))))))))))))))))))))))</f>
        <v>3</v>
      </c>
      <c r="AD42" s="23"/>
      <c r="AF42" s="30"/>
    </row>
    <row r="43" spans="1:46" ht="20.100000000000001" customHeight="1">
      <c r="A43" s="318" t="s">
        <v>159</v>
      </c>
      <c r="B43" s="319"/>
      <c r="C43" s="319"/>
      <c r="D43" s="320"/>
      <c r="E43" s="328"/>
      <c r="F43" s="328"/>
      <c r="G43" s="329"/>
      <c r="H43" s="223"/>
      <c r="I43" s="224"/>
      <c r="J43" s="267"/>
      <c r="K43" s="223"/>
      <c r="L43" s="224"/>
      <c r="M43" s="224"/>
      <c r="N43" s="223"/>
      <c r="O43" s="224"/>
      <c r="P43" s="224"/>
      <c r="Q43" s="223"/>
      <c r="R43" s="224"/>
      <c r="S43" s="224"/>
      <c r="T43" s="225"/>
      <c r="U43" s="226"/>
      <c r="V43" s="226"/>
      <c r="W43" s="227"/>
      <c r="X43" s="19"/>
      <c r="Y43" s="19"/>
      <c r="AB43" s="170">
        <f>IF(H42&gt;=10,AC45,IF(H42&gt;=9,AC46,IF(H42&gt;=8,AC47,IF(H42&gt;=7,AC48,IF(H42&gt;=6,AC49,IF(H42&gt;=5,AC50,IF(H42&gt;=4,AC51,IF(H42&gt;=3,AC52,IF(H42&gt;=2,AC53,IF(H42&gt;=1,AC54,IF(H42&gt;=0,AC55,)))))))))))</f>
        <v>0</v>
      </c>
      <c r="AC43" s="169">
        <f>IF(H42+K42+N42&gt;=30,AD45,IF(H42+K42+N42&gt;=29,AD46,IF(H42+K42+N42&gt;=28,AD47,IF(H42+K42+N42&gt;=27,AD48,IF(H42+K42+N42&gt;=26,AD49,IF(H42+K42+N42&gt;=25,AD50,IF(H42+K42+N42&gt;=24,AD51,IF(H42+K42+N42&gt;=23,AD52,IF(H42+K42+N42&gt;=22,AD53,IF(H42+K42+N42&gt;=21,AD54,IF(H42+K42+N42&gt;=20,AD55,IF(H42+K42+N42&gt;=19,AE39,IF(H42+K42+N42&gt;=18,AE39,IF(H42+K42+N42&gt;=17,AE39,IF(H42+K42+N42&gt;=16,AE39,IF(H42+K42+N42&gt;=15,AE39,IF(H42+K42+N42&gt;=14,AE39,IF(H42+K42+N42&gt;=13,AE39,IF(H42+K42+N42&gt;=12,AE39,IF(H42+K42+N42&gt;=11,AE39,IF(H42+K42+N42&gt;=10,AE39,IF(K42&gt;=10,AE39,IF(K42&gt;=9,AE39,IF(K42&gt;=8,AE39,IF(K42&gt;=7,AE39,IF(K42&gt;=6,AE39,IF(K42&gt;=5,AE39,IF(K42&gt;=4,AE39,IF(K42&gt;=3,AE39,IF(K42&gt;=2,AE39,IF(K42&gt;=1,AE39,IF(K42&gt;=0,AE39,))))))))))))))))))))))))))))))))</f>
        <v>8</v>
      </c>
      <c r="AD43" s="23"/>
    </row>
    <row r="44" spans="1:46" ht="20.100000000000001" customHeight="1">
      <c r="A44" s="318"/>
      <c r="B44" s="319"/>
      <c r="C44" s="319"/>
      <c r="D44" s="320"/>
      <c r="E44" s="328"/>
      <c r="F44" s="328"/>
      <c r="G44" s="329"/>
      <c r="H44" s="223"/>
      <c r="I44" s="224"/>
      <c r="J44" s="224"/>
      <c r="K44" s="223"/>
      <c r="L44" s="224"/>
      <c r="M44" s="224"/>
      <c r="N44" s="223"/>
      <c r="O44" s="224"/>
      <c r="P44" s="224"/>
      <c r="Q44" s="223"/>
      <c r="R44" s="224"/>
      <c r="S44" s="267"/>
      <c r="T44" s="225"/>
      <c r="U44" s="226"/>
      <c r="V44" s="226"/>
      <c r="W44" s="227"/>
      <c r="X44" s="19"/>
      <c r="Y44" s="19"/>
      <c r="AB44" s="265" t="s">
        <v>82</v>
      </c>
      <c r="AC44" s="266"/>
      <c r="AD44" s="232" t="s">
        <v>27</v>
      </c>
      <c r="AE44" s="233"/>
      <c r="AF44" s="234"/>
    </row>
    <row r="45" spans="1:46" ht="20.100000000000001" customHeight="1" thickBot="1">
      <c r="A45" s="323" t="s">
        <v>25</v>
      </c>
      <c r="B45" s="324"/>
      <c r="C45" s="324"/>
      <c r="D45" s="325"/>
      <c r="E45" s="326">
        <f>SUM(E42:E44)</f>
        <v>40</v>
      </c>
      <c r="F45" s="321"/>
      <c r="G45" s="322"/>
      <c r="H45" s="326">
        <f>SUM(H42:H44)</f>
        <v>10</v>
      </c>
      <c r="I45" s="321"/>
      <c r="J45" s="322"/>
      <c r="K45" s="326">
        <f>SUM(K42:K44)</f>
        <v>0</v>
      </c>
      <c r="L45" s="321"/>
      <c r="M45" s="322"/>
      <c r="N45" s="327">
        <f>SUM(N42:N44)</f>
        <v>12</v>
      </c>
      <c r="O45" s="327"/>
      <c r="P45" s="327"/>
      <c r="Q45" s="321">
        <f>SUM(Q42:Q44)</f>
        <v>8</v>
      </c>
      <c r="R45" s="321"/>
      <c r="S45" s="322"/>
      <c r="T45" s="287">
        <f>IF(SUM(T42:T44)&gt;20,"20'den Büyük Olamaz",SUM(T42:T44))</f>
        <v>20</v>
      </c>
      <c r="U45" s="288"/>
      <c r="V45" s="288"/>
      <c r="W45" s="289"/>
      <c r="Z45" s="30"/>
      <c r="AA45" s="94"/>
      <c r="AB45" s="30"/>
      <c r="AC45" s="167">
        <f>IF(AC39=0,0,)</f>
        <v>0</v>
      </c>
      <c r="AD45" s="163">
        <f>IF(AE39=0,0,)</f>
        <v>0</v>
      </c>
      <c r="AE45" s="7"/>
      <c r="AF45" s="93"/>
    </row>
    <row r="46" spans="1:46" ht="15" customHeight="1" thickBo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4"/>
      <c r="AA46" s="94"/>
      <c r="AB46" s="30"/>
      <c r="AC46" s="168">
        <f>IF(AC39=0,0,IF(AC39&gt;=1,1))</f>
        <v>1</v>
      </c>
      <c r="AD46" s="163">
        <f>IF(AE39=0,0,IF(AE39&gt;=1,1))</f>
        <v>1</v>
      </c>
      <c r="AE46" s="7"/>
      <c r="AF46" s="93"/>
    </row>
    <row r="47" spans="1:46" ht="20.100000000000001" customHeight="1" thickBot="1">
      <c r="A47" s="307" t="s">
        <v>41</v>
      </c>
      <c r="B47" s="308"/>
      <c r="C47" s="308"/>
      <c r="D47" s="308"/>
      <c r="E47" s="308"/>
      <c r="F47" s="313" t="s">
        <v>40</v>
      </c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5"/>
      <c r="X47" s="5"/>
      <c r="AA47" s="94"/>
      <c r="AB47" s="30"/>
      <c r="AC47" s="168">
        <f>IF(AC39=0,0,IF(AC39=1,1,IF(AC39&gt;=2,2)))</f>
        <v>2</v>
      </c>
      <c r="AD47" s="163">
        <f>IF(AE39=0,0,IF(AE39=1,1,IF(AE39&gt;=2,2)))</f>
        <v>2</v>
      </c>
      <c r="AF47" s="93"/>
    </row>
    <row r="48" spans="1:46" ht="18.95" customHeight="1">
      <c r="A48" s="309"/>
      <c r="B48" s="310"/>
      <c r="C48" s="310"/>
      <c r="D48" s="310"/>
      <c r="E48" s="310"/>
      <c r="F48" s="248" t="s">
        <v>32</v>
      </c>
      <c r="G48" s="250"/>
      <c r="H48" s="248" t="s">
        <v>33</v>
      </c>
      <c r="I48" s="249"/>
      <c r="J48" s="249"/>
      <c r="K48" s="250"/>
      <c r="L48" s="248" t="s">
        <v>72</v>
      </c>
      <c r="M48" s="249"/>
      <c r="N48" s="249"/>
      <c r="O48" s="250"/>
      <c r="P48" s="237" t="s">
        <v>103</v>
      </c>
      <c r="Q48" s="238"/>
      <c r="R48" s="238"/>
      <c r="S48" s="239"/>
      <c r="T48" s="237" t="s">
        <v>93</v>
      </c>
      <c r="U48" s="238"/>
      <c r="V48" s="238"/>
      <c r="W48" s="239"/>
      <c r="X48" s="5"/>
      <c r="AA48" s="94"/>
      <c r="AB48" s="30"/>
      <c r="AC48" s="168">
        <f>IF(AC39=0,0,IF(AC39=1,1,IF(AC39=2,2,IF(AC39&gt;=3,3))))</f>
        <v>3</v>
      </c>
      <c r="AD48" s="163">
        <f>IF(AE39=0,0,IF(AE39=1,1,IF(AE39=2,2,IF(AE39&gt;=3,3))))</f>
        <v>3</v>
      </c>
      <c r="AF48" s="93"/>
      <c r="AK48" s="305" t="s">
        <v>75</v>
      </c>
      <c r="AL48" s="299"/>
      <c r="AM48" s="306" t="s">
        <v>76</v>
      </c>
      <c r="AN48" s="306"/>
      <c r="AO48" s="299" t="s">
        <v>77</v>
      </c>
      <c r="AP48" s="299"/>
      <c r="AQ48" s="300" t="s">
        <v>78</v>
      </c>
      <c r="AR48" s="300"/>
      <c r="AS48" s="299" t="s">
        <v>79</v>
      </c>
      <c r="AT48" s="301"/>
    </row>
    <row r="49" spans="1:47" ht="15" customHeight="1" thickBot="1">
      <c r="A49" s="311"/>
      <c r="B49" s="312"/>
      <c r="C49" s="312"/>
      <c r="D49" s="312"/>
      <c r="E49" s="312"/>
      <c r="F49" s="32" t="s">
        <v>0</v>
      </c>
      <c r="G49" s="33" t="s">
        <v>20</v>
      </c>
      <c r="H49" s="303" t="s">
        <v>0</v>
      </c>
      <c r="I49" s="304"/>
      <c r="J49" s="302" t="s">
        <v>20</v>
      </c>
      <c r="K49" s="236"/>
      <c r="L49" s="303" t="s">
        <v>0</v>
      </c>
      <c r="M49" s="304"/>
      <c r="N49" s="302" t="s">
        <v>20</v>
      </c>
      <c r="O49" s="236"/>
      <c r="P49" s="303" t="s">
        <v>0</v>
      </c>
      <c r="Q49" s="304"/>
      <c r="R49" s="235" t="s">
        <v>20</v>
      </c>
      <c r="S49" s="236"/>
      <c r="T49" s="303" t="s">
        <v>0</v>
      </c>
      <c r="U49" s="304"/>
      <c r="V49" s="235" t="s">
        <v>20</v>
      </c>
      <c r="W49" s="236"/>
      <c r="X49" s="7"/>
      <c r="AA49" s="94"/>
      <c r="AB49" s="30"/>
      <c r="AC49" s="168">
        <f>IF(AC39=0,0,IF(AC39=1,1,IF(AC39=2,2,IF(AC39=3,3,IF(AC39&gt;=4,4)))))</f>
        <v>4</v>
      </c>
      <c r="AD49" s="163">
        <f>IF(AE39=0,0,IF(AE39=1,1,IF(AE39=2,2,IF(AE39=3,3,IF(AE39&gt;=4,4)))))</f>
        <v>4</v>
      </c>
      <c r="AF49" s="93"/>
      <c r="AK49" s="118" t="s">
        <v>80</v>
      </c>
      <c r="AL49" s="120" t="s">
        <v>81</v>
      </c>
      <c r="AM49" s="119" t="s">
        <v>80</v>
      </c>
      <c r="AN49" s="119" t="s">
        <v>81</v>
      </c>
      <c r="AO49" s="121" t="s">
        <v>80</v>
      </c>
      <c r="AP49" s="120" t="s">
        <v>81</v>
      </c>
      <c r="AQ49" s="119" t="s">
        <v>80</v>
      </c>
      <c r="AR49" s="119" t="s">
        <v>81</v>
      </c>
      <c r="AS49" s="121" t="s">
        <v>80</v>
      </c>
      <c r="AT49" s="117" t="s">
        <v>81</v>
      </c>
    </row>
    <row r="50" spans="1:47" ht="18.95" customHeight="1">
      <c r="A50" s="598" t="s">
        <v>36</v>
      </c>
      <c r="B50" s="316" t="s">
        <v>83</v>
      </c>
      <c r="C50" s="316"/>
      <c r="D50" s="316"/>
      <c r="E50" s="317"/>
      <c r="F50" s="76" t="s">
        <v>16</v>
      </c>
      <c r="G50" s="77"/>
      <c r="H50" s="228" t="s">
        <v>12</v>
      </c>
      <c r="I50" s="229"/>
      <c r="J50" s="330"/>
      <c r="K50" s="241"/>
      <c r="L50" s="228" t="s">
        <v>17</v>
      </c>
      <c r="M50" s="229"/>
      <c r="N50" s="330"/>
      <c r="O50" s="241"/>
      <c r="P50" s="228"/>
      <c r="Q50" s="229"/>
      <c r="R50" s="240" t="s">
        <v>17</v>
      </c>
      <c r="S50" s="241"/>
      <c r="T50" s="228"/>
      <c r="U50" s="229"/>
      <c r="V50" s="240" t="s">
        <v>18</v>
      </c>
      <c r="W50" s="241"/>
      <c r="AA50" s="94"/>
      <c r="AB50" s="30"/>
      <c r="AC50" s="168">
        <f>IF(AC39=0,0,IF(AC39=1,1,IF(AC39=2,2,IF(AC39=3,3,IF(AC39=4,4,IF(AC39&gt;=5,5,))))))</f>
        <v>5</v>
      </c>
      <c r="AD50" s="163">
        <f>IF(AE39=0,0,IF(AE39=1,1,IF(AE39=2,2,IF(AE39=3,3,IF(AE39=4,4,IF(AE39&gt;=5,5))))))</f>
        <v>5</v>
      </c>
      <c r="AF50" s="93"/>
      <c r="AK50" s="100" t="str">
        <f>CONCATENATE(IF(F50="","",VLOOKUP(F50,$B$17:$V$41,3,FALSE)))</f>
        <v xml:space="preserve">5108 - Enfeksiyon Hastalıkları </v>
      </c>
      <c r="AL50" s="50" t="str">
        <f t="shared" ref="AL50:AM53" si="1">CONCATENATE(IF(G50="","",VLOOKUP(G50,$B$14:$V$41,3,FALSE)))</f>
        <v/>
      </c>
      <c r="AM50" s="50" t="str">
        <f t="shared" si="1"/>
        <v xml:space="preserve">701 - Tıpta Uzmanlık </v>
      </c>
      <c r="AN50" s="50" t="str">
        <f>CONCATENATE(IF(J50="","",VLOOKUP(J50,$B$14:$V$41,3,FALSE)))</f>
        <v/>
      </c>
      <c r="AO50" s="50" t="str">
        <f>CONCATENATE(IF(L50="","",VLOOKUP(L50,$B$14:$V$41,3,FALSE)))</f>
        <v>702 - Tıpta Uzmanlık</v>
      </c>
      <c r="AP50" s="50" t="str">
        <f>CONCATENATE(IF(N50="","",VLOOKUP(N50,$B$14:$V$41,3,FALSE)))</f>
        <v/>
      </c>
      <c r="AQ50" s="50" t="str">
        <f t="shared" ref="AQ50:AQ58" si="2">CONCATENATE(IF(P50="","",VLOOKUP(P50,$B$14:$V$41,3,FALSE)))</f>
        <v/>
      </c>
      <c r="AR50" s="50" t="str">
        <f>CONCATENATE(IF(R50="","",VLOOKUP(R50,$B$14:$V$41,3,FALSE)))</f>
        <v>702 - Tıpta Uzmanlık</v>
      </c>
      <c r="AS50" s="50" t="str">
        <f>CONCATENATE(IF(T50="","",VLOOKUP(T50,$B$14:$V$41,3,FALSE)))</f>
        <v/>
      </c>
      <c r="AT50" s="101" t="str">
        <f>CONCATENATE(IF(V50="","",VLOOKUP(V50,$B$14:$V$41,3,FALSE)))</f>
        <v>703 - Tıpta Uzmanlık</v>
      </c>
    </row>
    <row r="51" spans="1:47" ht="18.95" customHeight="1">
      <c r="A51" s="599"/>
      <c r="B51" s="316" t="s">
        <v>84</v>
      </c>
      <c r="C51" s="316"/>
      <c r="D51" s="316"/>
      <c r="E51" s="317"/>
      <c r="F51" s="76" t="s">
        <v>15</v>
      </c>
      <c r="G51" s="77"/>
      <c r="H51" s="228" t="s">
        <v>12</v>
      </c>
      <c r="I51" s="229"/>
      <c r="J51" s="330"/>
      <c r="K51" s="241"/>
      <c r="L51" s="228" t="s">
        <v>17</v>
      </c>
      <c r="M51" s="229"/>
      <c r="N51" s="240"/>
      <c r="O51" s="241"/>
      <c r="P51" s="228"/>
      <c r="Q51" s="229"/>
      <c r="R51" s="240" t="s">
        <v>17</v>
      </c>
      <c r="S51" s="241"/>
      <c r="T51" s="228"/>
      <c r="U51" s="229"/>
      <c r="V51" s="240" t="s">
        <v>19</v>
      </c>
      <c r="W51" s="241"/>
      <c r="AA51" s="93"/>
      <c r="AB51" s="30"/>
      <c r="AC51" s="168">
        <f>IF(AC39=0,0,IF(AC39=1,1,IF(AC39=2,2,IF(AC39=3,3,IF(AC39=4,4,IF(AC39=5,5,IF(AC39&gt;=6,6)))))))</f>
        <v>6</v>
      </c>
      <c r="AD51" s="163">
        <f>IF(AE39=0,0,IF(AE39=1,1,IF(AE39=2,2,IF(AE39=3,3,IF(AE39=4,4,IF(AE39=5,5,IF(AE39&gt;=6,6)))))))</f>
        <v>6</v>
      </c>
      <c r="AF51" s="93"/>
      <c r="AK51" s="96" t="str">
        <f>CONCATENATE(IF(F51="","",VLOOKUP(F51,$B$17:$V$41,3,FALSE)))</f>
        <v>3101- Enfeksiyon Hastalıkları</v>
      </c>
      <c r="AL51" s="51" t="str">
        <f t="shared" si="1"/>
        <v/>
      </c>
      <c r="AM51" s="51" t="str">
        <f t="shared" si="1"/>
        <v xml:space="preserve">701 - Tıpta Uzmanlık </v>
      </c>
      <c r="AN51" s="51" t="str">
        <f>CONCATENATE(IF(J51="","",VLOOKUP(J51,$B$14:$V$41,3,FALSE)))</f>
        <v/>
      </c>
      <c r="AO51" s="51" t="str">
        <f>CONCATENATE(IF(L51="","",VLOOKUP(L51,$B$14:$V$41,3,FALSE)))</f>
        <v>702 - Tıpta Uzmanlık</v>
      </c>
      <c r="AP51" s="51" t="str">
        <f>CONCATENATE(IF(N51="","",VLOOKUP(N51,$B$14:$V$41,3,FALSE)))</f>
        <v/>
      </c>
      <c r="AQ51" s="51" t="str">
        <f t="shared" si="2"/>
        <v/>
      </c>
      <c r="AR51" s="51" t="str">
        <f>CONCATENATE(IF(R51="","",VLOOKUP(R51,$B$14:$V$41,3,FALSE)))</f>
        <v>702 - Tıpta Uzmanlık</v>
      </c>
      <c r="AS51" s="51" t="str">
        <f>CONCATENATE(IF(T51="","",VLOOKUP(T51,$B$14:$V$41,3,FALSE)))</f>
        <v/>
      </c>
      <c r="AT51" s="95" t="str">
        <f>CONCATENATE(IF(V51="","",VLOOKUP(V51,$B$14:$V$41,3,FALSE)))</f>
        <v>704 - Tıpta Uzmanlık + ( 6114 Dönem 6  )</v>
      </c>
    </row>
    <row r="52" spans="1:47" ht="18.95" customHeight="1">
      <c r="A52" s="599"/>
      <c r="B52" s="316" t="s">
        <v>85</v>
      </c>
      <c r="C52" s="316"/>
      <c r="D52" s="316"/>
      <c r="E52" s="317"/>
      <c r="F52" s="76" t="s">
        <v>16</v>
      </c>
      <c r="G52" s="77"/>
      <c r="H52" s="228" t="s">
        <v>12</v>
      </c>
      <c r="I52" s="229"/>
      <c r="J52" s="330"/>
      <c r="K52" s="241"/>
      <c r="L52" s="228" t="s">
        <v>1</v>
      </c>
      <c r="M52" s="229"/>
      <c r="N52" s="240"/>
      <c r="O52" s="241"/>
      <c r="P52" s="228"/>
      <c r="Q52" s="229"/>
      <c r="R52" s="240" t="s">
        <v>17</v>
      </c>
      <c r="S52" s="241"/>
      <c r="T52" s="228"/>
      <c r="U52" s="229"/>
      <c r="V52" s="240" t="s">
        <v>19</v>
      </c>
      <c r="W52" s="241"/>
      <c r="AA52" s="93"/>
      <c r="AB52" s="30"/>
      <c r="AC52" s="168">
        <f>IF(AC39=0,0,IF(AC39=1,1,IF(AC39=2,2,IF(AC39=3,3,IF(AC39=4,4,IF(AC39=5,5,IF(AC39=6,6,IF(AC39&gt;=7,7))))))))</f>
        <v>7</v>
      </c>
      <c r="AD52" s="163">
        <f>IF(AE39=0,0,IF(AE39=1,1,IF(AE39=2,2,IF(AE39=3,3,IF(AE39=4,4,IF(AE39=5,5,IF(AE39=6,6,IF(AE39&gt;=7,7))))))))</f>
        <v>7</v>
      </c>
      <c r="AF52" s="93"/>
      <c r="AK52" s="96" t="str">
        <f>CONCATENATE(IF(F52="","",VLOOKUP(F52,$B$14:$V$41,3,FALSE)))</f>
        <v xml:space="preserve">5108 - Enfeksiyon Hastalıkları </v>
      </c>
      <c r="AL52" s="51" t="str">
        <f t="shared" si="1"/>
        <v/>
      </c>
      <c r="AM52" s="51" t="str">
        <f t="shared" si="1"/>
        <v xml:space="preserve">701 - Tıpta Uzmanlık </v>
      </c>
      <c r="AN52" s="51" t="str">
        <f>CONCATENATE(IF(J52="","",VLOOKUP(J52,$B$14:$V$41,3,FALSE)))</f>
        <v/>
      </c>
      <c r="AO52" s="51" t="str">
        <f>CONCATENATE(IF(L52="","",VLOOKUP(L52,$B$14:$V$41,3,FALSE)))</f>
        <v>6112 - Enfeksiyon Hastalıkları</v>
      </c>
      <c r="AP52" s="51" t="str">
        <f>CONCATENATE(IF(N52="","",VLOOKUP(N52,$B$14:$V$41,3,FALSE)))</f>
        <v/>
      </c>
      <c r="AQ52" s="51" t="str">
        <f t="shared" si="2"/>
        <v/>
      </c>
      <c r="AR52" s="51" t="str">
        <f>CONCATENATE(IF(R52="","",VLOOKUP(R52,$B$14:$V$41,3,FALSE)))</f>
        <v>702 - Tıpta Uzmanlık</v>
      </c>
      <c r="AS52" s="51" t="str">
        <f>CONCATENATE(IF(T52="","",VLOOKUP(T52,$B$14:$V$41,3,FALSE)))</f>
        <v/>
      </c>
      <c r="AT52" s="95" t="str">
        <f>CONCATENATE(IF(V52="","",VLOOKUP(V52,$B$14:$V$41,3,FALSE)))</f>
        <v>704 - Tıpta Uzmanlık + ( 6114 Dönem 6  )</v>
      </c>
    </row>
    <row r="53" spans="1:47" ht="18.95" customHeight="1">
      <c r="A53" s="599"/>
      <c r="B53" s="316" t="s">
        <v>86</v>
      </c>
      <c r="C53" s="316"/>
      <c r="D53" s="316"/>
      <c r="E53" s="317"/>
      <c r="F53" s="76" t="s">
        <v>15</v>
      </c>
      <c r="G53" s="77"/>
      <c r="H53" s="228" t="s">
        <v>1</v>
      </c>
      <c r="I53" s="229"/>
      <c r="J53" s="330"/>
      <c r="K53" s="241"/>
      <c r="L53" s="228" t="s">
        <v>1</v>
      </c>
      <c r="M53" s="229"/>
      <c r="N53" s="240"/>
      <c r="O53" s="241"/>
      <c r="P53" s="228"/>
      <c r="Q53" s="229"/>
      <c r="R53" s="240" t="s">
        <v>17</v>
      </c>
      <c r="S53" s="241"/>
      <c r="T53" s="228"/>
      <c r="U53" s="229"/>
      <c r="V53" s="240" t="s">
        <v>1</v>
      </c>
      <c r="W53" s="241"/>
      <c r="AA53" s="93"/>
      <c r="AB53" s="30"/>
      <c r="AC53" s="168">
        <f>IF(AC39=0,0,IF(AC39=1,1,IF(AC39=2,2,IF(AC39=3,3,IF(AC39=4,4,IF(AC39=5,5,IF(AC39=6,6,IF(AC39=7,7,IF(AC39&gt;=8,8)))))))))</f>
        <v>8</v>
      </c>
      <c r="AD53" s="163">
        <f>IF(AE39=0,0,IF(AE39=1,1,IF(AE39=2,2,IF(AE39=3,3,IF(AE39=4,4,IF(AE39=5,5,IF(AE39=6,6,IF(AE39=7,7,IF(AE39&gt;=8,8)))))))))</f>
        <v>8</v>
      </c>
      <c r="AF53" s="93"/>
      <c r="AK53" s="102" t="str">
        <f>CONCATENATE(IF(F53="","",VLOOKUP(F53,$B$14:$V$41,3,FALSE)))</f>
        <v>3101- Enfeksiyon Hastalıkları</v>
      </c>
      <c r="AL53" s="52" t="str">
        <f t="shared" si="1"/>
        <v/>
      </c>
      <c r="AM53" s="52" t="str">
        <f t="shared" si="1"/>
        <v>6112 - Enfeksiyon Hastalıkları</v>
      </c>
      <c r="AN53" s="52" t="str">
        <f>CONCATENATE(IF(J53="","",VLOOKUP(J53,$B$14:$V$41,3,FALSE)))</f>
        <v/>
      </c>
      <c r="AO53" s="52" t="str">
        <f>CONCATENATE(IF(L53="","",VLOOKUP(L53,$B$14:$V$41,3,FALSE)))</f>
        <v>6112 - Enfeksiyon Hastalıkları</v>
      </c>
      <c r="AP53" s="52" t="str">
        <f>CONCATENATE(IF(N53="","",VLOOKUP(N53,$B$14:$V$41,3,FALSE)))</f>
        <v/>
      </c>
      <c r="AQ53" s="52" t="str">
        <f t="shared" si="2"/>
        <v/>
      </c>
      <c r="AR53" s="52" t="str">
        <f>CONCATENATE(IF(R53="","",VLOOKUP(R53,$B$14:$V$41,3,FALSE)))</f>
        <v>702 - Tıpta Uzmanlık</v>
      </c>
      <c r="AS53" s="51" t="str">
        <f>CONCATENATE(IF(T53="","",VLOOKUP(T53,$B$14:$V$41,3,FALSE)))</f>
        <v/>
      </c>
      <c r="AT53" s="103" t="str">
        <f>CONCATENATE(IF(V53="","",VLOOKUP(V53,$B$14:$V$41,3,FALSE)))</f>
        <v>6112 - Enfeksiyon Hastalıkları</v>
      </c>
    </row>
    <row r="54" spans="1:47" ht="18" customHeight="1">
      <c r="A54" s="599"/>
      <c r="B54" s="470" t="s">
        <v>87</v>
      </c>
      <c r="C54" s="470"/>
      <c r="D54" s="470"/>
      <c r="E54" s="471"/>
      <c r="F54" s="196"/>
      <c r="G54" s="197"/>
      <c r="H54" s="247"/>
      <c r="I54" s="230"/>
      <c r="J54" s="230"/>
      <c r="K54" s="230"/>
      <c r="L54" s="247"/>
      <c r="M54" s="230"/>
      <c r="N54" s="230"/>
      <c r="O54" s="230"/>
      <c r="P54" s="247"/>
      <c r="Q54" s="230"/>
      <c r="R54" s="230"/>
      <c r="S54" s="230"/>
      <c r="T54" s="247"/>
      <c r="U54" s="230"/>
      <c r="V54" s="230"/>
      <c r="W54" s="231"/>
      <c r="AA54" s="93"/>
      <c r="AB54" s="30"/>
      <c r="AC54" s="168">
        <f>IF(AC39=0,0,IF(AC39=1,1,IF(AC39=2,2,IF(AC39=3,3,IF(AC39=4,4,IF(AC39=5,5,IF(AC39=6,6,IF(AC39=7,7,IF(AC39=8,8,IF(AC39&gt;=9,9))))))))))</f>
        <v>9</v>
      </c>
      <c r="AD54" s="163">
        <f>IF(AE39=0,0,IF(AE39=1,1,IF(AE39=2,2,IF(AE39=3,3,IF(AE39=4,4,IF(AE39=5,5,IF(AE39=6,6,IF(AE39=7,7,IF(AE39=8,8,IF(AE39&gt;=9,9))))))))))</f>
        <v>9</v>
      </c>
      <c r="AF54" s="93"/>
      <c r="AK54" s="104"/>
      <c r="AL54" s="53"/>
      <c r="AM54" s="53"/>
      <c r="AN54" s="53"/>
      <c r="AO54" s="53"/>
      <c r="AP54" s="54"/>
      <c r="AQ54" s="53" t="str">
        <f t="shared" si="2"/>
        <v/>
      </c>
      <c r="AR54" s="54"/>
      <c r="AS54" s="53"/>
      <c r="AT54" s="105"/>
    </row>
    <row r="55" spans="1:47" ht="18.95" customHeight="1">
      <c r="A55" s="599"/>
      <c r="B55" s="316" t="s">
        <v>88</v>
      </c>
      <c r="C55" s="316"/>
      <c r="D55" s="316"/>
      <c r="E55" s="317"/>
      <c r="F55" s="76" t="s">
        <v>16</v>
      </c>
      <c r="G55" s="77"/>
      <c r="H55" s="228" t="s">
        <v>12</v>
      </c>
      <c r="I55" s="229"/>
      <c r="J55" s="330"/>
      <c r="K55" s="241"/>
      <c r="L55" s="228" t="s">
        <v>6</v>
      </c>
      <c r="M55" s="229"/>
      <c r="N55" s="240"/>
      <c r="O55" s="241"/>
      <c r="P55" s="228" t="s">
        <v>19</v>
      </c>
      <c r="Q55" s="229"/>
      <c r="R55" s="240"/>
      <c r="S55" s="241"/>
      <c r="T55" s="228"/>
      <c r="U55" s="229"/>
      <c r="V55" s="240" t="s">
        <v>6</v>
      </c>
      <c r="W55" s="241"/>
      <c r="AA55" s="93"/>
      <c r="AB55" s="30"/>
      <c r="AC55" s="168">
        <f>IF(AC39=0,0,IF(AC39=1,1,IF(AC39=2,2,IF(AC39=3,3,IF(AC39=4,4,IF(AC39=5,5,IF(AC39=6,6,IF(AC39=7,7,IF(AC39=8,8,IF(AC39=9,9,IF(AC39&gt;=10,10)))))))))))</f>
        <v>10</v>
      </c>
      <c r="AD55" s="164">
        <f>IF(AE39=0,0,IF(AE39=1,1,IF(AE39=2,2,IF(AE39=3,3,IF(AE39=4,4,IF(AE39=5,5,IF(AE39=6,6,IF(AE39=7,7,IF(AE39=8,8,IF(AE39=9,9,IF(AE39&gt;=10,10)))))))))))</f>
        <v>10</v>
      </c>
      <c r="AF55" s="93"/>
      <c r="AK55" s="100" t="str">
        <f t="shared" ref="AK55:AM58" si="3">CONCATENATE(IF(F55="","",VLOOKUP(F55,$B$14:$V$41,3,FALSE)))</f>
        <v xml:space="preserve">5108 - Enfeksiyon Hastalıkları </v>
      </c>
      <c r="AL55" s="50" t="str">
        <f t="shared" si="3"/>
        <v/>
      </c>
      <c r="AM55" s="50" t="str">
        <f t="shared" si="3"/>
        <v xml:space="preserve">701 - Tıpta Uzmanlık </v>
      </c>
      <c r="AN55" s="50" t="str">
        <f>CONCATENATE(IF(J55="","",VLOOKUP(J55,$B$14:$V$41,3,FALSE)))</f>
        <v/>
      </c>
      <c r="AO55" s="50" t="str">
        <f>CONCATENATE(IF(L55="","",VLOOKUP(L55,$B$14:$V$41,3,FALSE)))</f>
        <v>705 - Tıpta Uzmanlık</v>
      </c>
      <c r="AP55" s="50" t="str">
        <f>CONCATENATE(IF(N55="","",VLOOKUP(N55,$B$14:$V$41,3,FALSE)))</f>
        <v/>
      </c>
      <c r="AQ55" s="50" t="str">
        <f t="shared" si="2"/>
        <v>704 - Tıpta Uzmanlık + ( 6114 Dönem 6  )</v>
      </c>
      <c r="AR55" s="50" t="str">
        <f>CONCATENATE(IF(R55="","",VLOOKUP(R55,$B$14:$V$41,3,FALSE)))</f>
        <v/>
      </c>
      <c r="AS55" s="50" t="str">
        <f>CONCATENATE(IF(T55="","",VLOOKUP(T55,$B$14:$V$41,3,FALSE)))</f>
        <v/>
      </c>
      <c r="AT55" s="101" t="str">
        <f>CONCATENATE(IF(V55="","",VLOOKUP(V55,$B$14:$V$41,3,FALSE)))</f>
        <v>705 - Tıpta Uzmanlık</v>
      </c>
    </row>
    <row r="56" spans="1:47" ht="18.95" customHeight="1">
      <c r="A56" s="599"/>
      <c r="B56" s="316" t="s">
        <v>89</v>
      </c>
      <c r="C56" s="316"/>
      <c r="D56" s="316"/>
      <c r="E56" s="317"/>
      <c r="F56" s="76" t="s">
        <v>16</v>
      </c>
      <c r="G56" s="77"/>
      <c r="H56" s="228" t="s">
        <v>12</v>
      </c>
      <c r="I56" s="229"/>
      <c r="J56" s="330"/>
      <c r="K56" s="241"/>
      <c r="L56" s="228" t="s">
        <v>17</v>
      </c>
      <c r="M56" s="229"/>
      <c r="N56" s="240"/>
      <c r="O56" s="241"/>
      <c r="P56" s="228" t="s">
        <v>18</v>
      </c>
      <c r="Q56" s="229"/>
      <c r="R56" s="240"/>
      <c r="S56" s="241"/>
      <c r="T56" s="228"/>
      <c r="U56" s="229"/>
      <c r="V56" s="240" t="s">
        <v>6</v>
      </c>
      <c r="W56" s="241"/>
      <c r="AK56" s="96" t="str">
        <f t="shared" si="3"/>
        <v xml:space="preserve">5108 - Enfeksiyon Hastalıkları </v>
      </c>
      <c r="AL56" s="51" t="str">
        <f t="shared" si="3"/>
        <v/>
      </c>
      <c r="AM56" s="51" t="str">
        <f t="shared" si="3"/>
        <v xml:space="preserve">701 - Tıpta Uzmanlık </v>
      </c>
      <c r="AN56" s="51" t="str">
        <f>CONCATENATE(IF(J56="","",VLOOKUP(J56,$B$14:$V$41,3,FALSE)))</f>
        <v/>
      </c>
      <c r="AO56" s="51" t="str">
        <f>CONCATENATE(IF(L56="","",VLOOKUP(L56,$B$14:$V$41,3,FALSE)))</f>
        <v>702 - Tıpta Uzmanlık</v>
      </c>
      <c r="AP56" s="51" t="str">
        <f>CONCATENATE(IF(N56="","",VLOOKUP(N56,$B$14:$V$41,3,FALSE)))</f>
        <v/>
      </c>
      <c r="AQ56" s="51" t="str">
        <f t="shared" si="2"/>
        <v>703 - Tıpta Uzmanlık</v>
      </c>
      <c r="AR56" s="51" t="str">
        <f>CONCATENATE(IF(R56="","",VLOOKUP(R56,$B$14:$V$41,3,FALSE)))</f>
        <v/>
      </c>
      <c r="AS56" s="51" t="str">
        <f>CONCATENATE(IF(T56="","",VLOOKUP(T56,$B$14:$V$41,3,FALSE)))</f>
        <v/>
      </c>
      <c r="AT56" s="95" t="str">
        <f>CONCATENATE(IF(V56="","",VLOOKUP(V56,$B$14:$V$41,3,FALSE)))</f>
        <v>705 - Tıpta Uzmanlık</v>
      </c>
    </row>
    <row r="57" spans="1:47" ht="18.95" customHeight="1">
      <c r="A57" s="599"/>
      <c r="B57" s="316" t="s">
        <v>90</v>
      </c>
      <c r="C57" s="316"/>
      <c r="D57" s="316"/>
      <c r="E57" s="317"/>
      <c r="F57" s="76"/>
      <c r="G57" s="77" t="s">
        <v>16</v>
      </c>
      <c r="H57" s="228"/>
      <c r="I57" s="229"/>
      <c r="J57" s="330" t="s">
        <v>12</v>
      </c>
      <c r="K57" s="241"/>
      <c r="L57" s="228" t="s">
        <v>17</v>
      </c>
      <c r="M57" s="229"/>
      <c r="N57" s="240"/>
      <c r="O57" s="241"/>
      <c r="P57" s="228"/>
      <c r="Q57" s="229"/>
      <c r="R57" s="240" t="s">
        <v>18</v>
      </c>
      <c r="S57" s="241"/>
      <c r="T57" s="228"/>
      <c r="U57" s="229"/>
      <c r="V57" s="240" t="s">
        <v>1</v>
      </c>
      <c r="W57" s="241"/>
      <c r="Z57" s="11"/>
      <c r="AK57" s="96" t="str">
        <f t="shared" si="3"/>
        <v/>
      </c>
      <c r="AL57" s="51" t="str">
        <f t="shared" si="3"/>
        <v xml:space="preserve">5108 - Enfeksiyon Hastalıkları </v>
      </c>
      <c r="AM57" s="51" t="str">
        <f t="shared" si="3"/>
        <v/>
      </c>
      <c r="AN57" s="51" t="str">
        <f>CONCATENATE(IF(J57="","",VLOOKUP(J57,$B$14:$V$41,3,FALSE)))</f>
        <v xml:space="preserve">701 - Tıpta Uzmanlık </v>
      </c>
      <c r="AO57" s="51" t="str">
        <f>CONCATENATE(IF(L57="","",VLOOKUP(L57,$B$14:$V$41,3,FALSE)))</f>
        <v>702 - Tıpta Uzmanlık</v>
      </c>
      <c r="AP57" s="51" t="str">
        <f>CONCATENATE(IF(N57="","",VLOOKUP(N57,$B$14:$V$41,3,FALSE)))</f>
        <v/>
      </c>
      <c r="AQ57" s="51" t="str">
        <f t="shared" si="2"/>
        <v/>
      </c>
      <c r="AR57" s="51" t="str">
        <f>CONCATENATE(IF(R57="","",VLOOKUP(R57,$B$14:$V$41,3,FALSE)))</f>
        <v>703 - Tıpta Uzmanlık</v>
      </c>
      <c r="AS57" s="51" t="str">
        <f>CONCATENATE(IF(T57="","",VLOOKUP(T57,$B$14:$V$41,3,FALSE)))</f>
        <v/>
      </c>
      <c r="AT57" s="95" t="str">
        <f>CONCATENATE(IF(V57="","",VLOOKUP(V57,$B$14:$V$41,3,FALSE)))</f>
        <v>6112 - Enfeksiyon Hastalıkları</v>
      </c>
    </row>
    <row r="58" spans="1:47" ht="18.95" customHeight="1" thickBot="1">
      <c r="A58" s="600"/>
      <c r="B58" s="316" t="s">
        <v>91</v>
      </c>
      <c r="C58" s="316"/>
      <c r="D58" s="316"/>
      <c r="E58" s="317"/>
      <c r="F58" s="76"/>
      <c r="G58" s="77" t="s">
        <v>16</v>
      </c>
      <c r="H58" s="228"/>
      <c r="I58" s="229"/>
      <c r="J58" s="330" t="s">
        <v>12</v>
      </c>
      <c r="K58" s="241"/>
      <c r="L58" s="228" t="s">
        <v>17</v>
      </c>
      <c r="M58" s="229"/>
      <c r="N58" s="240"/>
      <c r="O58" s="241"/>
      <c r="P58" s="228"/>
      <c r="Q58" s="229"/>
      <c r="R58" s="240" t="s">
        <v>18</v>
      </c>
      <c r="S58" s="241"/>
      <c r="T58" s="228"/>
      <c r="U58" s="229"/>
      <c r="V58" s="240" t="s">
        <v>1</v>
      </c>
      <c r="W58" s="241"/>
      <c r="Z58" s="11"/>
      <c r="AK58" s="97" t="str">
        <f t="shared" si="3"/>
        <v/>
      </c>
      <c r="AL58" s="98" t="str">
        <f t="shared" si="3"/>
        <v xml:space="preserve">5108 - Enfeksiyon Hastalıkları </v>
      </c>
      <c r="AM58" s="98" t="str">
        <f t="shared" si="3"/>
        <v/>
      </c>
      <c r="AN58" s="98" t="str">
        <f>CONCATENATE(IF(J58="","",VLOOKUP(J58,$B$14:$V$41,3,FALSE)))</f>
        <v xml:space="preserve">701 - Tıpta Uzmanlık </v>
      </c>
      <c r="AO58" s="98" t="str">
        <f>CONCATENATE(IF(L58="","",VLOOKUP(L58,$B$14:$V$41,3,FALSE)))</f>
        <v>702 - Tıpta Uzmanlık</v>
      </c>
      <c r="AP58" s="98" t="str">
        <f>CONCATENATE(IF(N58="","",VLOOKUP(N58,$B$14:$V$41,3,FALSE)))</f>
        <v/>
      </c>
      <c r="AQ58" s="98" t="str">
        <f t="shared" si="2"/>
        <v/>
      </c>
      <c r="AR58" s="98" t="str">
        <f>CONCATENATE(IF(R58="","",VLOOKUP(R58,$B$14:$V$41,3,FALSE)))</f>
        <v>703 - Tıpta Uzmanlık</v>
      </c>
      <c r="AS58" s="98" t="str">
        <f>CONCATENATE(IF(T58="","",VLOOKUP(T58,$B$14:$V$41,3,FALSE)))</f>
        <v/>
      </c>
      <c r="AT58" s="99" t="str">
        <f>CONCATENATE(IF(V58="","",VLOOKUP(V58,$B$14:$V$41,3,FALSE)))</f>
        <v>6112 - Enfeksiyon Hastalıkları</v>
      </c>
    </row>
    <row r="59" spans="1:47" ht="20.100000000000001" customHeight="1" thickBot="1">
      <c r="A59" s="463" t="s">
        <v>9</v>
      </c>
      <c r="B59" s="464"/>
      <c r="C59" s="464"/>
      <c r="D59" s="464"/>
      <c r="E59" s="465"/>
      <c r="F59" s="40">
        <f>COUNTIF(F50:F58,"&lt;U")</f>
        <v>6</v>
      </c>
      <c r="G59" s="39">
        <f>COUNTIF(G50:G58,"&lt;U")</f>
        <v>2</v>
      </c>
      <c r="H59" s="466">
        <f>COUNTIF(H50:H58,"&lt;U")</f>
        <v>6</v>
      </c>
      <c r="I59" s="467"/>
      <c r="J59" s="468">
        <f>COUNTIF(J50:J58,"&lt;U")</f>
        <v>2</v>
      </c>
      <c r="K59" s="469"/>
      <c r="L59" s="466">
        <f>COUNTIF(L50:L58,"&lt;U")</f>
        <v>8</v>
      </c>
      <c r="M59" s="467"/>
      <c r="N59" s="468">
        <f>COUNTIF(N50:N58,"&lt;U")</f>
        <v>0</v>
      </c>
      <c r="O59" s="469"/>
      <c r="P59" s="468">
        <f>COUNTIF(P50:P58,"&lt;U")</f>
        <v>2</v>
      </c>
      <c r="Q59" s="469"/>
      <c r="R59" s="466">
        <f>COUNTIF(R50:R58,"&lt;U")</f>
        <v>6</v>
      </c>
      <c r="S59" s="467"/>
      <c r="T59" s="466">
        <f>COUNTIF(T50:T58,"&lt;U")</f>
        <v>0</v>
      </c>
      <c r="U59" s="467"/>
      <c r="V59" s="466">
        <f>COUNTIF(V50:V58,"&lt;U")</f>
        <v>8</v>
      </c>
      <c r="W59" s="469"/>
      <c r="X59" s="12"/>
      <c r="Y59" s="21"/>
    </row>
    <row r="60" spans="1:47" ht="9.9499999999999993" customHeight="1">
      <c r="A60" s="37"/>
      <c r="B60" s="37"/>
      <c r="C60" s="37"/>
      <c r="D60" s="37"/>
      <c r="E60" s="37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12"/>
      <c r="Y60" s="21"/>
    </row>
    <row r="61" spans="1:47" ht="20.100000000000001" customHeight="1">
      <c r="A61" s="624" t="str">
        <f>IF(H5="","",H5)</f>
        <v>06.01.2020 - 10.01.2020</v>
      </c>
      <c r="B61" s="624"/>
      <c r="C61" s="624"/>
      <c r="D61" s="624"/>
      <c r="E61" s="624"/>
      <c r="F61" s="624"/>
      <c r="G61" s="585" t="s">
        <v>71</v>
      </c>
      <c r="H61" s="585"/>
      <c r="I61" s="585"/>
      <c r="J61" s="585"/>
      <c r="K61" s="585"/>
      <c r="L61" s="585"/>
      <c r="M61" s="585"/>
      <c r="N61" s="585"/>
      <c r="O61" s="585"/>
      <c r="P61" s="585"/>
      <c r="Q61" s="79">
        <f>IF(T45="","",T45)</f>
        <v>20</v>
      </c>
      <c r="R61" s="584" t="s">
        <v>70</v>
      </c>
      <c r="S61" s="584"/>
      <c r="T61" s="584"/>
      <c r="U61" s="584"/>
      <c r="V61" s="584"/>
      <c r="W61" s="584"/>
      <c r="X61" s="6"/>
      <c r="Y61" s="6"/>
      <c r="Z61" s="18"/>
    </row>
    <row r="62" spans="1:47" ht="15" customHeight="1">
      <c r="A62" s="586" t="s">
        <v>56</v>
      </c>
      <c r="B62" s="586"/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  <c r="N62" s="586"/>
      <c r="O62" s="586"/>
      <c r="P62" s="586"/>
      <c r="Q62" s="586"/>
      <c r="R62" s="245">
        <f ca="1">TODAY()</f>
        <v>44364</v>
      </c>
      <c r="S62" s="246"/>
      <c r="T62" s="246"/>
      <c r="U62" s="246"/>
      <c r="V62" s="36"/>
      <c r="W62" s="36"/>
      <c r="X62" s="2"/>
      <c r="Y62" s="9"/>
    </row>
    <row r="63" spans="1:47" ht="20.100000000000001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2"/>
      <c r="Y63" s="9"/>
      <c r="AU63" s="211"/>
    </row>
    <row r="64" spans="1:47" ht="20.100000000000001" customHeight="1">
      <c r="A64" s="574" t="str">
        <f>IF(E9="","",E9)</f>
        <v>Doç.Dr. İsmail Necati HAKYEMEZ</v>
      </c>
      <c r="B64" s="574"/>
      <c r="C64" s="574"/>
      <c r="D64" s="574"/>
      <c r="E64" s="574"/>
      <c r="F64" s="574"/>
      <c r="G64" s="574"/>
      <c r="H64" s="460" t="s">
        <v>168</v>
      </c>
      <c r="I64" s="460"/>
      <c r="J64" s="460"/>
      <c r="K64" s="460"/>
      <c r="L64" s="460"/>
      <c r="M64" s="460"/>
      <c r="N64" s="460"/>
      <c r="O64" s="460"/>
      <c r="P64" s="460"/>
      <c r="Q64" s="83"/>
      <c r="R64" s="460" t="s">
        <v>158</v>
      </c>
      <c r="S64" s="460"/>
      <c r="T64" s="460"/>
      <c r="U64" s="460"/>
      <c r="V64" s="460"/>
      <c r="W64" s="460"/>
      <c r="X64" s="2"/>
      <c r="Y64" s="9"/>
      <c r="AU64" s="209" t="s">
        <v>115</v>
      </c>
    </row>
    <row r="65" spans="1:47" ht="20.100000000000001" customHeight="1">
      <c r="A65" s="574" t="s">
        <v>55</v>
      </c>
      <c r="B65" s="574"/>
      <c r="C65" s="574"/>
      <c r="D65" s="574"/>
      <c r="E65" s="574"/>
      <c r="F65" s="574"/>
      <c r="G65" s="574"/>
      <c r="H65" s="604" t="s">
        <v>170</v>
      </c>
      <c r="I65" s="604"/>
      <c r="J65" s="604"/>
      <c r="K65" s="604"/>
      <c r="L65" s="604"/>
      <c r="M65" s="604"/>
      <c r="N65" s="604"/>
      <c r="O65" s="604"/>
      <c r="P65" s="604"/>
      <c r="Q65" s="84"/>
      <c r="R65" s="604" t="s">
        <v>37</v>
      </c>
      <c r="S65" s="604"/>
      <c r="T65" s="604"/>
      <c r="U65" s="604"/>
      <c r="V65" s="604"/>
      <c r="W65" s="604"/>
      <c r="X65" s="2"/>
      <c r="Y65" s="9"/>
      <c r="AU65" s="209" t="s">
        <v>116</v>
      </c>
    </row>
    <row r="66" spans="1:47" ht="20.100000000000001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2"/>
      <c r="Y66" s="9"/>
      <c r="AK66" s="1">
        <v>1</v>
      </c>
      <c r="AU66" s="209" t="s">
        <v>117</v>
      </c>
    </row>
    <row r="67" spans="1:47" ht="20.100000000000001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2"/>
      <c r="Y67" s="9"/>
      <c r="AU67" s="209" t="s">
        <v>118</v>
      </c>
    </row>
    <row r="68" spans="1:47" ht="20.100000000000001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2"/>
      <c r="Y68" s="9"/>
      <c r="AU68" s="209" t="s">
        <v>119</v>
      </c>
    </row>
    <row r="69" spans="1:47" ht="20.100000000000001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"/>
      <c r="Y69" s="2"/>
      <c r="Z69" s="17"/>
      <c r="AU69" s="209" t="s">
        <v>120</v>
      </c>
    </row>
    <row r="70" spans="1:47" ht="20.100000000000001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"/>
      <c r="Y70" s="2"/>
      <c r="Z70" s="17"/>
      <c r="AU70" s="209" t="s">
        <v>121</v>
      </c>
    </row>
    <row r="71" spans="1:47" ht="20.100000000000001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"/>
      <c r="Y71" s="2"/>
      <c r="Z71" s="17"/>
      <c r="AU71" s="209" t="s">
        <v>122</v>
      </c>
    </row>
    <row r="72" spans="1:47" ht="20.100000000000001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17"/>
      <c r="Y72" s="17"/>
      <c r="Z72" s="17"/>
      <c r="AA72" s="17"/>
      <c r="AB72" s="17"/>
      <c r="AC72" s="17"/>
      <c r="AU72" s="209" t="s">
        <v>123</v>
      </c>
    </row>
    <row r="73" spans="1:47" ht="20.100000000000001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17"/>
      <c r="Y73" s="17"/>
      <c r="Z73" s="2"/>
      <c r="AA73" s="17"/>
      <c r="AB73" s="17"/>
      <c r="AC73" s="17"/>
      <c r="AU73" s="209" t="s">
        <v>124</v>
      </c>
    </row>
    <row r="74" spans="1:47" ht="20.100000000000001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17"/>
      <c r="Y74" s="17"/>
      <c r="Z74" s="17"/>
      <c r="AA74" s="17"/>
      <c r="AB74" s="17"/>
      <c r="AC74" s="17"/>
      <c r="AU74" s="212"/>
    </row>
    <row r="75" spans="1:47" ht="20.100000000000001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17"/>
      <c r="Y75" s="17"/>
      <c r="Z75" s="17"/>
      <c r="AA75" s="17"/>
      <c r="AB75" s="17"/>
      <c r="AC75" s="17"/>
      <c r="AU75" s="209" t="s">
        <v>125</v>
      </c>
    </row>
    <row r="76" spans="1:47" ht="20.100000000000001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17"/>
      <c r="Y76" s="17"/>
      <c r="AA76" s="17"/>
      <c r="AB76" s="17"/>
      <c r="AC76" s="17"/>
      <c r="AU76" s="209" t="s">
        <v>126</v>
      </c>
    </row>
    <row r="77" spans="1:47" ht="20.100000000000001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17"/>
      <c r="Y77" s="17"/>
      <c r="AA77" s="17"/>
      <c r="AB77" s="17"/>
      <c r="AC77" s="17"/>
      <c r="AU77" s="209" t="s">
        <v>127</v>
      </c>
    </row>
    <row r="78" spans="1:47" ht="20.100000000000001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17"/>
      <c r="Y78" s="17"/>
      <c r="AA78" s="17"/>
      <c r="AB78" s="17"/>
      <c r="AC78" s="17"/>
      <c r="AU78" s="209" t="s">
        <v>128</v>
      </c>
    </row>
    <row r="79" spans="1:47" ht="20.100000000000001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17"/>
      <c r="Y79" s="17"/>
      <c r="AA79" s="17"/>
      <c r="AB79" s="17"/>
      <c r="AC79" s="17"/>
      <c r="AU79" s="209" t="s">
        <v>129</v>
      </c>
    </row>
    <row r="80" spans="1:47" ht="20.100000000000001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17"/>
      <c r="Y80" s="17"/>
      <c r="AA80" s="17"/>
      <c r="AB80" s="17"/>
      <c r="AC80" s="17"/>
      <c r="AU80" s="209" t="s">
        <v>130</v>
      </c>
    </row>
    <row r="81" spans="1:47" ht="20.10000000000000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AU81" s="209" t="s">
        <v>131</v>
      </c>
    </row>
    <row r="82" spans="1:47" ht="20.10000000000000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7"/>
      <c r="Y82" s="17"/>
      <c r="AA82" s="17"/>
      <c r="AB82" s="17"/>
      <c r="AC82" s="17"/>
      <c r="AU82" s="209" t="s">
        <v>132</v>
      </c>
    </row>
    <row r="83" spans="1:47" ht="20.10000000000000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7"/>
      <c r="Y83" s="17"/>
      <c r="AA83" s="17"/>
      <c r="AB83" s="17"/>
      <c r="AC83" s="17"/>
      <c r="AU83" s="209" t="s">
        <v>133</v>
      </c>
    </row>
    <row r="84" spans="1:47" ht="20.100000000000001" customHeight="1">
      <c r="A84" s="7"/>
      <c r="AU84" s="209" t="s">
        <v>134</v>
      </c>
    </row>
    <row r="85" spans="1:47" ht="20.100000000000001" customHeight="1">
      <c r="AU85" s="209" t="s">
        <v>135</v>
      </c>
    </row>
    <row r="86" spans="1:47" ht="20.100000000000001" customHeight="1">
      <c r="AU86" s="209" t="s">
        <v>136</v>
      </c>
    </row>
    <row r="87" spans="1:47" ht="20.100000000000001" customHeight="1">
      <c r="AU87" s="209" t="s">
        <v>137</v>
      </c>
    </row>
    <row r="88" spans="1:47" ht="20.100000000000001" customHeight="1">
      <c r="AU88" s="209" t="s">
        <v>138</v>
      </c>
    </row>
    <row r="89" spans="1:47" ht="20.100000000000001" customHeight="1">
      <c r="AU89" s="209" t="s">
        <v>139</v>
      </c>
    </row>
    <row r="90" spans="1:47" ht="20.100000000000001" customHeight="1">
      <c r="AU90" s="209" t="s">
        <v>140</v>
      </c>
    </row>
    <row r="91" spans="1:47" ht="20.100000000000001" customHeight="1">
      <c r="AU91" s="209" t="s">
        <v>141</v>
      </c>
    </row>
    <row r="92" spans="1:47" ht="20.100000000000001" customHeight="1">
      <c r="AU92" s="209" t="s">
        <v>142</v>
      </c>
    </row>
    <row r="93" spans="1:47" ht="20.100000000000001" customHeight="1">
      <c r="AU93" s="209" t="s">
        <v>143</v>
      </c>
    </row>
    <row r="94" spans="1:47" ht="20.100000000000001" customHeight="1">
      <c r="AU94" s="209" t="s">
        <v>144</v>
      </c>
    </row>
    <row r="95" spans="1:47" ht="20.100000000000001" customHeight="1">
      <c r="AU95" s="212"/>
    </row>
    <row r="96" spans="1:47" ht="20.100000000000001" customHeight="1">
      <c r="AU96" s="210" t="s">
        <v>145</v>
      </c>
    </row>
    <row r="97" spans="47:47" ht="20.100000000000001" customHeight="1">
      <c r="AU97" s="210" t="s">
        <v>146</v>
      </c>
    </row>
    <row r="98" spans="47:47" ht="20.100000000000001" customHeight="1">
      <c r="AU98" s="210" t="s">
        <v>147</v>
      </c>
    </row>
    <row r="99" spans="47:47" ht="20.100000000000001" customHeight="1">
      <c r="AU99" s="210" t="s">
        <v>148</v>
      </c>
    </row>
    <row r="100" spans="47:47" ht="20.100000000000001" customHeight="1">
      <c r="AU100" s="210" t="s">
        <v>149</v>
      </c>
    </row>
    <row r="101" spans="47:47" ht="20.100000000000001" customHeight="1">
      <c r="AU101" s="210" t="s">
        <v>150</v>
      </c>
    </row>
    <row r="102" spans="47:47" ht="20.100000000000001" customHeight="1">
      <c r="AU102" s="210" t="s">
        <v>151</v>
      </c>
    </row>
    <row r="103" spans="47:47" ht="20.100000000000001" customHeight="1">
      <c r="AU103" s="210" t="s">
        <v>152</v>
      </c>
    </row>
    <row r="104" spans="47:47" ht="20.100000000000001" customHeight="1">
      <c r="AU104" s="210" t="s">
        <v>153</v>
      </c>
    </row>
    <row r="105" spans="47:47" ht="20.100000000000001" customHeight="1">
      <c r="AU105" s="210" t="s">
        <v>154</v>
      </c>
    </row>
    <row r="106" spans="47:47" ht="20.100000000000001" customHeight="1">
      <c r="AU106" s="210" t="s">
        <v>155</v>
      </c>
    </row>
    <row r="107" spans="47:47" ht="20.100000000000001" customHeight="1">
      <c r="AU107" s="210" t="s">
        <v>156</v>
      </c>
    </row>
    <row r="108" spans="47:47" ht="20.100000000000001" customHeight="1">
      <c r="AU108" s="210" t="s">
        <v>157</v>
      </c>
    </row>
    <row r="109" spans="47:47" ht="8.1" customHeight="1">
      <c r="AU109" s="208"/>
    </row>
    <row r="132" spans="1:43" ht="23.25">
      <c r="A132" s="605" t="s">
        <v>22</v>
      </c>
      <c r="B132" s="605"/>
      <c r="C132" s="605"/>
      <c r="D132" s="605"/>
      <c r="E132" s="605"/>
      <c r="F132" s="605"/>
      <c r="G132" s="605"/>
      <c r="H132" s="605"/>
      <c r="I132" s="605"/>
      <c r="J132" s="605"/>
      <c r="K132" s="605"/>
      <c r="L132" s="605"/>
      <c r="M132" s="605"/>
      <c r="N132" s="605"/>
      <c r="O132" s="605"/>
      <c r="P132" s="605"/>
      <c r="Q132" s="605"/>
      <c r="R132" s="605"/>
      <c r="S132" s="605"/>
      <c r="T132" s="605"/>
      <c r="U132" s="605"/>
      <c r="V132" s="605"/>
      <c r="W132" s="605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</row>
    <row r="133" spans="1:43" ht="14.1" customHeight="1">
      <c r="A133" s="601" t="str">
        <f t="shared" ref="A133:W133" si="4">IF(A2="","",A2)</f>
        <v>T.C</v>
      </c>
      <c r="B133" s="601" t="str">
        <f t="shared" si="4"/>
        <v/>
      </c>
      <c r="C133" s="601" t="str">
        <f t="shared" si="4"/>
        <v/>
      </c>
      <c r="D133" s="601" t="str">
        <f t="shared" si="4"/>
        <v/>
      </c>
      <c r="E133" s="601" t="str">
        <f t="shared" si="4"/>
        <v/>
      </c>
      <c r="F133" s="601" t="str">
        <f t="shared" si="4"/>
        <v/>
      </c>
      <c r="G133" s="601" t="str">
        <f t="shared" si="4"/>
        <v/>
      </c>
      <c r="H133" s="601" t="str">
        <f t="shared" si="4"/>
        <v/>
      </c>
      <c r="I133" s="601" t="str">
        <f t="shared" si="4"/>
        <v/>
      </c>
      <c r="J133" s="601" t="str">
        <f t="shared" si="4"/>
        <v/>
      </c>
      <c r="K133" s="601" t="str">
        <f t="shared" si="4"/>
        <v/>
      </c>
      <c r="L133" s="601" t="str">
        <f t="shared" si="4"/>
        <v/>
      </c>
      <c r="M133" s="601" t="str">
        <f t="shared" si="4"/>
        <v/>
      </c>
      <c r="N133" s="601" t="str">
        <f t="shared" si="4"/>
        <v/>
      </c>
      <c r="O133" s="601" t="str">
        <f t="shared" si="4"/>
        <v/>
      </c>
      <c r="P133" s="601" t="str">
        <f t="shared" si="4"/>
        <v/>
      </c>
      <c r="Q133" s="601" t="str">
        <f t="shared" si="4"/>
        <v/>
      </c>
      <c r="R133" s="601" t="str">
        <f t="shared" si="4"/>
        <v/>
      </c>
      <c r="S133" s="601" t="str">
        <f t="shared" si="4"/>
        <v/>
      </c>
      <c r="T133" s="601" t="str">
        <f t="shared" si="4"/>
        <v/>
      </c>
      <c r="U133" s="601" t="str">
        <f t="shared" si="4"/>
        <v/>
      </c>
      <c r="V133" s="601" t="str">
        <f t="shared" si="4"/>
        <v/>
      </c>
      <c r="W133" s="601" t="str">
        <f t="shared" si="4"/>
        <v/>
      </c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</row>
    <row r="134" spans="1:43" ht="14.1" customHeight="1">
      <c r="A134" s="601" t="str">
        <f t="shared" ref="A134:W134" si="5">IF(A3="","",A3)</f>
        <v>BALIKESİR ÜNİVERSİTESİ</v>
      </c>
      <c r="B134" s="601" t="str">
        <f t="shared" si="5"/>
        <v/>
      </c>
      <c r="C134" s="601" t="str">
        <f t="shared" si="5"/>
        <v/>
      </c>
      <c r="D134" s="601" t="str">
        <f t="shared" si="5"/>
        <v/>
      </c>
      <c r="E134" s="601" t="str">
        <f t="shared" si="5"/>
        <v/>
      </c>
      <c r="F134" s="601" t="str">
        <f t="shared" si="5"/>
        <v/>
      </c>
      <c r="G134" s="601" t="str">
        <f t="shared" si="5"/>
        <v/>
      </c>
      <c r="H134" s="601" t="str">
        <f t="shared" si="5"/>
        <v/>
      </c>
      <c r="I134" s="601" t="str">
        <f t="shared" si="5"/>
        <v/>
      </c>
      <c r="J134" s="601" t="str">
        <f t="shared" si="5"/>
        <v/>
      </c>
      <c r="K134" s="601" t="str">
        <f t="shared" si="5"/>
        <v/>
      </c>
      <c r="L134" s="601" t="str">
        <f t="shared" si="5"/>
        <v/>
      </c>
      <c r="M134" s="601" t="str">
        <f t="shared" si="5"/>
        <v/>
      </c>
      <c r="N134" s="601" t="str">
        <f t="shared" si="5"/>
        <v/>
      </c>
      <c r="O134" s="601" t="str">
        <f t="shared" si="5"/>
        <v/>
      </c>
      <c r="P134" s="601" t="str">
        <f t="shared" si="5"/>
        <v/>
      </c>
      <c r="Q134" s="601" t="str">
        <f t="shared" si="5"/>
        <v/>
      </c>
      <c r="R134" s="601" t="str">
        <f t="shared" si="5"/>
        <v/>
      </c>
      <c r="S134" s="601" t="str">
        <f t="shared" si="5"/>
        <v/>
      </c>
      <c r="T134" s="601" t="str">
        <f t="shared" si="5"/>
        <v/>
      </c>
      <c r="U134" s="601" t="str">
        <f t="shared" si="5"/>
        <v/>
      </c>
      <c r="V134" s="601" t="str">
        <f t="shared" si="5"/>
        <v/>
      </c>
      <c r="W134" s="601" t="str">
        <f t="shared" si="5"/>
        <v/>
      </c>
    </row>
    <row r="135" spans="1:43" ht="14.1" customHeight="1">
      <c r="A135" s="601" t="str">
        <f t="shared" ref="A135:W135" si="6">IF(A4="","",A4)</f>
        <v>TIP FAKÜLTESİ ÖĞRETİM ELEMANLARI HAFTALIK DERS YÜKÜ BİLDİRİM FORMU</v>
      </c>
      <c r="B135" s="601" t="str">
        <f t="shared" si="6"/>
        <v/>
      </c>
      <c r="C135" s="601" t="str">
        <f t="shared" si="6"/>
        <v/>
      </c>
      <c r="D135" s="601" t="str">
        <f t="shared" si="6"/>
        <v/>
      </c>
      <c r="E135" s="601" t="str">
        <f t="shared" si="6"/>
        <v/>
      </c>
      <c r="F135" s="601" t="str">
        <f t="shared" si="6"/>
        <v/>
      </c>
      <c r="G135" s="601" t="str">
        <f t="shared" si="6"/>
        <v/>
      </c>
      <c r="H135" s="601" t="str">
        <f t="shared" si="6"/>
        <v/>
      </c>
      <c r="I135" s="601" t="str">
        <f t="shared" si="6"/>
        <v/>
      </c>
      <c r="J135" s="601" t="str">
        <f t="shared" si="6"/>
        <v/>
      </c>
      <c r="K135" s="601" t="str">
        <f t="shared" si="6"/>
        <v/>
      </c>
      <c r="L135" s="601" t="str">
        <f t="shared" si="6"/>
        <v/>
      </c>
      <c r="M135" s="601" t="str">
        <f t="shared" si="6"/>
        <v/>
      </c>
      <c r="N135" s="601" t="str">
        <f t="shared" si="6"/>
        <v/>
      </c>
      <c r="O135" s="601" t="str">
        <f t="shared" si="6"/>
        <v/>
      </c>
      <c r="P135" s="601" t="str">
        <f t="shared" si="6"/>
        <v/>
      </c>
      <c r="Q135" s="601" t="str">
        <f t="shared" si="6"/>
        <v/>
      </c>
      <c r="R135" s="601" t="str">
        <f t="shared" si="6"/>
        <v/>
      </c>
      <c r="S135" s="601" t="str">
        <f t="shared" si="6"/>
        <v/>
      </c>
      <c r="T135" s="601" t="str">
        <f t="shared" si="6"/>
        <v/>
      </c>
      <c r="U135" s="601" t="str">
        <f t="shared" si="6"/>
        <v/>
      </c>
      <c r="V135" s="601" t="str">
        <f t="shared" si="6"/>
        <v/>
      </c>
      <c r="W135" s="601" t="str">
        <f t="shared" si="6"/>
        <v/>
      </c>
    </row>
    <row r="136" spans="1:43" ht="14.1" customHeight="1">
      <c r="A136" s="78"/>
      <c r="B136" s="78"/>
      <c r="C136" s="78"/>
      <c r="D136" s="78"/>
      <c r="E136" s="78"/>
      <c r="F136" s="62"/>
      <c r="G136" s="62" t="s">
        <v>46</v>
      </c>
      <c r="H136" s="623" t="str">
        <f>IF(H5="","",H5)</f>
        <v>06.01.2020 - 10.01.2020</v>
      </c>
      <c r="I136" s="623"/>
      <c r="J136" s="623"/>
      <c r="K136" s="623"/>
      <c r="L136" s="623"/>
      <c r="M136" s="623"/>
      <c r="N136" s="623"/>
      <c r="O136" s="63" t="s">
        <v>45</v>
      </c>
      <c r="P136" s="63"/>
      <c r="Q136" s="78"/>
      <c r="R136" s="78"/>
      <c r="S136" s="78"/>
      <c r="T136" s="78"/>
      <c r="U136" s="78"/>
      <c r="V136" s="78"/>
      <c r="W136" s="78"/>
    </row>
    <row r="137" spans="1:43" ht="3.2" customHeight="1" thickBot="1">
      <c r="A137" s="64" t="str">
        <f t="shared" ref="A137:E140" si="7">IF(A6="","",A6)</f>
        <v/>
      </c>
      <c r="B137" s="64" t="str">
        <f t="shared" si="7"/>
        <v/>
      </c>
      <c r="C137" s="65" t="str">
        <f t="shared" si="7"/>
        <v/>
      </c>
      <c r="D137" s="66" t="str">
        <f t="shared" si="7"/>
        <v/>
      </c>
      <c r="E137" s="66" t="str">
        <f t="shared" si="7"/>
        <v/>
      </c>
      <c r="F137" s="66">
        <v>0</v>
      </c>
      <c r="G137" s="66"/>
      <c r="H137" s="66" t="str">
        <f>IF(H6="","",H6)</f>
        <v/>
      </c>
      <c r="I137" s="66" t="str">
        <f t="shared" ref="I137:W137" si="8">IF(I6="","",I6)</f>
        <v/>
      </c>
      <c r="J137" s="66" t="str">
        <f t="shared" si="8"/>
        <v/>
      </c>
      <c r="K137" s="66" t="str">
        <f t="shared" si="8"/>
        <v/>
      </c>
      <c r="L137" s="66" t="str">
        <f t="shared" si="8"/>
        <v/>
      </c>
      <c r="M137" s="66" t="str">
        <f t="shared" si="8"/>
        <v/>
      </c>
      <c r="N137" s="66" t="str">
        <f t="shared" si="8"/>
        <v/>
      </c>
      <c r="O137" s="66" t="str">
        <f t="shared" si="8"/>
        <v/>
      </c>
      <c r="P137" s="66" t="str">
        <f t="shared" si="8"/>
        <v/>
      </c>
      <c r="Q137" s="66" t="str">
        <f t="shared" si="8"/>
        <v/>
      </c>
      <c r="R137" s="66" t="str">
        <f t="shared" si="8"/>
        <v/>
      </c>
      <c r="S137" s="66" t="str">
        <f t="shared" si="8"/>
        <v/>
      </c>
      <c r="T137" s="66" t="str">
        <f t="shared" si="8"/>
        <v/>
      </c>
      <c r="U137" s="66" t="str">
        <f t="shared" si="8"/>
        <v/>
      </c>
      <c r="V137" s="66" t="str">
        <f t="shared" si="8"/>
        <v/>
      </c>
      <c r="W137" s="66" t="str">
        <f t="shared" si="8"/>
        <v/>
      </c>
    </row>
    <row r="138" spans="1:43" ht="18" customHeight="1">
      <c r="A138" s="587" t="str">
        <f t="shared" si="7"/>
        <v>Bölümü</v>
      </c>
      <c r="B138" s="588" t="str">
        <f t="shared" si="7"/>
        <v/>
      </c>
      <c r="C138" s="588" t="str">
        <f t="shared" si="7"/>
        <v/>
      </c>
      <c r="D138" s="588" t="str">
        <f t="shared" si="7"/>
        <v/>
      </c>
      <c r="E138" s="606" t="str">
        <f t="shared" si="7"/>
        <v>DAHİLİ TIP BİLİMLERİ BÖLÜMÜ</v>
      </c>
      <c r="F138" s="607" t="str">
        <f>IF(F7="","",F7)</f>
        <v/>
      </c>
      <c r="G138" s="607" t="str">
        <f>IF(G7="","",G7)</f>
        <v/>
      </c>
      <c r="H138" s="607" t="str">
        <f>IF(H7="","",H7)</f>
        <v/>
      </c>
      <c r="I138" s="607" t="str">
        <f t="shared" ref="I138:R138" si="9">IF(I7="","",I7)</f>
        <v/>
      </c>
      <c r="J138" s="607" t="str">
        <f t="shared" si="9"/>
        <v/>
      </c>
      <c r="K138" s="607" t="str">
        <f t="shared" si="9"/>
        <v/>
      </c>
      <c r="L138" s="608" t="str">
        <f t="shared" si="9"/>
        <v/>
      </c>
      <c r="M138" s="587" t="str">
        <f t="shared" si="9"/>
        <v>Eğitim-Öğretim Yılı</v>
      </c>
      <c r="N138" s="588" t="str">
        <f t="shared" si="9"/>
        <v/>
      </c>
      <c r="O138" s="588" t="str">
        <f t="shared" si="9"/>
        <v/>
      </c>
      <c r="P138" s="588" t="str">
        <f t="shared" si="9"/>
        <v/>
      </c>
      <c r="Q138" s="588" t="str">
        <f t="shared" si="9"/>
        <v/>
      </c>
      <c r="R138" s="619" t="str">
        <f t="shared" si="9"/>
        <v>2020 - 2021</v>
      </c>
      <c r="S138" s="620"/>
      <c r="T138" s="620"/>
      <c r="U138" s="620"/>
      <c r="V138" s="620"/>
      <c r="W138" s="621"/>
    </row>
    <row r="139" spans="1:43" ht="18" customHeight="1">
      <c r="A139" s="610" t="str">
        <f t="shared" si="7"/>
        <v>Anabilim Dalı</v>
      </c>
      <c r="B139" s="611" t="str">
        <f t="shared" si="7"/>
        <v/>
      </c>
      <c r="C139" s="611" t="str">
        <f t="shared" si="7"/>
        <v/>
      </c>
      <c r="D139" s="611" t="str">
        <f t="shared" si="7"/>
        <v/>
      </c>
      <c r="E139" s="612" t="str">
        <f t="shared" si="7"/>
        <v>Enfeksiyon Hastalıkları ve Klinik Mikrobiyoloji Anabilim Dalı</v>
      </c>
      <c r="F139" s="523" t="str">
        <f t="shared" ref="F139:L139" si="10">IF(F9="","",F9)</f>
        <v/>
      </c>
      <c r="G139" s="523" t="str">
        <f t="shared" si="10"/>
        <v/>
      </c>
      <c r="H139" s="523" t="str">
        <f t="shared" si="10"/>
        <v/>
      </c>
      <c r="I139" s="523" t="str">
        <f t="shared" si="10"/>
        <v/>
      </c>
      <c r="J139" s="523" t="str">
        <f t="shared" si="10"/>
        <v/>
      </c>
      <c r="K139" s="523" t="str">
        <f t="shared" si="10"/>
        <v/>
      </c>
      <c r="L139" s="613" t="str">
        <f t="shared" si="10"/>
        <v/>
      </c>
      <c r="M139" s="610" t="str">
        <f t="shared" ref="M139:R139" si="11">IF(M8="","",M8)</f>
        <v>Dönemi</v>
      </c>
      <c r="N139" s="611" t="str">
        <f t="shared" si="11"/>
        <v/>
      </c>
      <c r="O139" s="611" t="str">
        <f t="shared" si="11"/>
        <v/>
      </c>
      <c r="P139" s="611" t="str">
        <f t="shared" si="11"/>
        <v/>
      </c>
      <c r="Q139" s="611" t="str">
        <f t="shared" si="11"/>
        <v/>
      </c>
      <c r="R139" s="597" t="str">
        <f t="shared" si="11"/>
        <v>BAHAR</v>
      </c>
      <c r="S139" s="567"/>
      <c r="T139" s="567"/>
      <c r="U139" s="567"/>
      <c r="V139" s="567"/>
      <c r="W139" s="568"/>
    </row>
    <row r="140" spans="1:43" ht="18" customHeight="1">
      <c r="A140" s="610" t="str">
        <f t="shared" si="7"/>
        <v>Adı ve Soyadı</v>
      </c>
      <c r="B140" s="611" t="str">
        <f t="shared" si="7"/>
        <v/>
      </c>
      <c r="C140" s="611" t="str">
        <f t="shared" si="7"/>
        <v/>
      </c>
      <c r="D140" s="611" t="str">
        <f t="shared" si="7"/>
        <v/>
      </c>
      <c r="E140" s="609" t="str">
        <f t="shared" si="7"/>
        <v>Doç.Dr. İsmail Necati HAKYEMEZ</v>
      </c>
      <c r="F140" s="243" t="e">
        <f>IF(#REF!="","",#REF!)</f>
        <v>#REF!</v>
      </c>
      <c r="G140" s="243" t="e">
        <f>IF(#REF!="","",#REF!)</f>
        <v>#REF!</v>
      </c>
      <c r="H140" s="243" t="e">
        <f>IF(#REF!="","",#REF!)</f>
        <v>#REF!</v>
      </c>
      <c r="I140" s="243" t="e">
        <f>IF(#REF!="","",#REF!)</f>
        <v>#REF!</v>
      </c>
      <c r="J140" s="243" t="e">
        <f>IF(#REF!="","",#REF!)</f>
        <v>#REF!</v>
      </c>
      <c r="K140" s="243" t="e">
        <f>IF(#REF!="","",#REF!)</f>
        <v>#REF!</v>
      </c>
      <c r="L140" s="614" t="e">
        <f>IF(#REF!="","",#REF!)</f>
        <v>#REF!</v>
      </c>
      <c r="M140" s="242" t="str">
        <f>IF(M9="","",M9)</f>
        <v>Zorunlu Ders Yükü</v>
      </c>
      <c r="N140" s="243"/>
      <c r="O140" s="243"/>
      <c r="P140" s="243"/>
      <c r="Q140" s="244"/>
      <c r="R140" s="597">
        <f>IF(R9="","",R9)</f>
        <v>10</v>
      </c>
      <c r="S140" s="567"/>
      <c r="T140" s="567"/>
      <c r="U140" s="567"/>
      <c r="V140" s="567"/>
      <c r="W140" s="568"/>
    </row>
    <row r="141" spans="1:43" ht="18" customHeight="1">
      <c r="A141" s="242" t="str">
        <f>IF(A10="","",A10)</f>
        <v xml:space="preserve">İdari Görevi              </v>
      </c>
      <c r="B141" s="243"/>
      <c r="C141" s="243"/>
      <c r="D141" s="244"/>
      <c r="E141" s="615" t="str">
        <f>IF(E10="","",E10)</f>
        <v>Öğretim Üyesi</v>
      </c>
      <c r="F141" s="529"/>
      <c r="G141" s="530"/>
      <c r="H141" s="597" t="str">
        <f>IF(H10="","",H10)</f>
        <v>TC Kimlik:</v>
      </c>
      <c r="I141" s="567"/>
      <c r="J141" s="567"/>
      <c r="K141" s="596"/>
      <c r="L141" s="597" t="str">
        <f>IF(L10="","",L10)</f>
        <v>630……..</v>
      </c>
      <c r="M141" s="567"/>
      <c r="N141" s="567"/>
      <c r="O141" s="596"/>
      <c r="P141" s="597" t="str">
        <f>IF(P10="","",P10)</f>
        <v>Ait Olduğu Ay</v>
      </c>
      <c r="Q141" s="567"/>
      <c r="R141" s="567"/>
      <c r="S141" s="596"/>
      <c r="T141" s="616" t="str">
        <f>IF(T10="","",T10)</f>
        <v>OCAK</v>
      </c>
      <c r="U141" s="617"/>
      <c r="V141" s="617"/>
      <c r="W141" s="618"/>
    </row>
    <row r="142" spans="1:43" ht="18" customHeight="1">
      <c r="A142" s="622" t="str">
        <f>IF(A11="","",A11)</f>
        <v>Anabilim Dalındaki Asistan Sayısı</v>
      </c>
      <c r="B142" s="592"/>
      <c r="C142" s="592"/>
      <c r="D142" s="592"/>
      <c r="E142" s="592"/>
      <c r="F142" s="592"/>
      <c r="G142" s="592"/>
      <c r="H142" s="592"/>
      <c r="I142" s="592"/>
      <c r="J142" s="592"/>
      <c r="K142" s="206">
        <f>IF(K11="","",K11)</f>
        <v>1</v>
      </c>
      <c r="L142" s="592" t="str">
        <f>IF(L11="","",L11)</f>
        <v>Anabilim Dalındaki Asistan Gurup Sayısı</v>
      </c>
      <c r="M142" s="592"/>
      <c r="N142" s="592"/>
      <c r="O142" s="592"/>
      <c r="P142" s="592"/>
      <c r="Q142" s="592"/>
      <c r="R142" s="592"/>
      <c r="S142" s="592"/>
      <c r="T142" s="592"/>
      <c r="U142" s="592"/>
      <c r="V142" s="593" t="str">
        <f>IF(V11="","",V11)</f>
        <v>1</v>
      </c>
      <c r="W142" s="562"/>
    </row>
    <row r="143" spans="1:43" ht="18" customHeight="1" thickBot="1">
      <c r="A143" s="589" t="str">
        <f>IF(A12="","",A12)</f>
        <v>Anabilim Dalına Rotasyonla Gelen Asistan Sayısı</v>
      </c>
      <c r="B143" s="590"/>
      <c r="C143" s="590"/>
      <c r="D143" s="590"/>
      <c r="E143" s="590"/>
      <c r="F143" s="590"/>
      <c r="G143" s="590"/>
      <c r="H143" s="590"/>
      <c r="I143" s="590"/>
      <c r="J143" s="591"/>
      <c r="K143" s="207">
        <f>IF(K12="","",K12)</f>
        <v>0</v>
      </c>
      <c r="L143" s="594" t="str">
        <f>IF(L12="","",L12)</f>
        <v xml:space="preserve">Geldiği ABD </v>
      </c>
      <c r="M143" s="594"/>
      <c r="N143" s="594"/>
      <c r="O143" s="594"/>
      <c r="P143" s="595"/>
      <c r="Q143" s="468"/>
      <c r="R143" s="468"/>
      <c r="S143" s="468"/>
      <c r="T143" s="468"/>
      <c r="U143" s="468"/>
      <c r="V143" s="468"/>
      <c r="W143" s="469"/>
    </row>
    <row r="144" spans="1:43" ht="12" customHeight="1" thickBot="1">
      <c r="A144" s="64" t="str">
        <f>IF(A13="","",A13)</f>
        <v/>
      </c>
      <c r="B144" s="67" t="str">
        <f t="shared" ref="B144:J144" si="12">IF(B13="","",B13)</f>
        <v/>
      </c>
      <c r="C144" s="67" t="str">
        <f t="shared" si="12"/>
        <v/>
      </c>
      <c r="D144" s="67" t="str">
        <f t="shared" si="12"/>
        <v/>
      </c>
      <c r="E144" s="67" t="str">
        <f t="shared" si="12"/>
        <v/>
      </c>
      <c r="F144" s="67" t="str">
        <f t="shared" si="12"/>
        <v/>
      </c>
      <c r="G144" s="67" t="str">
        <f t="shared" si="12"/>
        <v/>
      </c>
      <c r="H144" s="67" t="str">
        <f t="shared" si="12"/>
        <v/>
      </c>
      <c r="I144" s="67" t="str">
        <f t="shared" si="12"/>
        <v/>
      </c>
      <c r="J144" s="67" t="str">
        <f t="shared" si="12"/>
        <v/>
      </c>
      <c r="K144" s="67" t="str">
        <f>IF(K13="","",K13)</f>
        <v/>
      </c>
      <c r="L144" s="67" t="str">
        <f>IF(L13="","",L13)</f>
        <v/>
      </c>
      <c r="M144" s="67" t="str">
        <f t="shared" ref="M144:W144" si="13">IF(M13="","",M13)</f>
        <v/>
      </c>
      <c r="N144" s="67" t="str">
        <f t="shared" si="13"/>
        <v/>
      </c>
      <c r="O144" s="67" t="str">
        <f t="shared" si="13"/>
        <v/>
      </c>
      <c r="P144" s="67" t="str">
        <f t="shared" si="13"/>
        <v/>
      </c>
      <c r="Q144" s="67" t="str">
        <f t="shared" si="13"/>
        <v/>
      </c>
      <c r="R144" s="67" t="str">
        <f t="shared" si="13"/>
        <v/>
      </c>
      <c r="S144" s="67" t="str">
        <f t="shared" si="13"/>
        <v/>
      </c>
      <c r="T144" s="67" t="str">
        <f t="shared" si="13"/>
        <v/>
      </c>
      <c r="U144" s="67" t="str">
        <f t="shared" si="13"/>
        <v/>
      </c>
      <c r="V144" s="67" t="str">
        <f t="shared" si="13"/>
        <v/>
      </c>
      <c r="W144" s="67" t="str">
        <f t="shared" si="13"/>
        <v/>
      </c>
    </row>
    <row r="145" spans="1:23" ht="15" customHeight="1">
      <c r="A145" s="558" t="str">
        <f>IF(A14="","",A14)</f>
        <v>B  İ  R  İ  N  C  İ     Ö  Ğ  R  E  T  İ  M</v>
      </c>
      <c r="B145" s="559" t="e">
        <f>IF(#REF!="","",#REF!)</f>
        <v>#REF!</v>
      </c>
      <c r="C145" s="559" t="e">
        <f>IF(#REF!="","",#REF!)</f>
        <v>#REF!</v>
      </c>
      <c r="D145" s="559" t="e">
        <f>IF(#REF!="","",#REF!)</f>
        <v>#REF!</v>
      </c>
      <c r="E145" s="559" t="e">
        <f>IF(#REF!="","",#REF!)</f>
        <v>#REF!</v>
      </c>
      <c r="F145" s="559" t="e">
        <f>IF(#REF!="","",#REF!)</f>
        <v>#REF!</v>
      </c>
      <c r="G145" s="559" t="e">
        <f>IF(#REF!="","",#REF!)</f>
        <v>#REF!</v>
      </c>
      <c r="H145" s="559" t="e">
        <f>IF(#REF!="","",#REF!)</f>
        <v>#REF!</v>
      </c>
      <c r="I145" s="559" t="e">
        <f>IF(#REF!="","",#REF!)</f>
        <v>#REF!</v>
      </c>
      <c r="J145" s="559" t="e">
        <f>IF(#REF!="","",#REF!)</f>
        <v>#REF!</v>
      </c>
      <c r="K145" s="559" t="e">
        <f>IF(#REF!="","",#REF!)</f>
        <v>#REF!</v>
      </c>
      <c r="L145" s="559" t="e">
        <f>IF(#REF!="","",#REF!)</f>
        <v>#REF!</v>
      </c>
      <c r="M145" s="559" t="e">
        <f>IF(#REF!="","",#REF!)</f>
        <v>#REF!</v>
      </c>
      <c r="N145" s="559" t="e">
        <f>IF(#REF!="","",#REF!)</f>
        <v>#REF!</v>
      </c>
      <c r="O145" s="559" t="e">
        <f>IF(#REF!="","",#REF!)</f>
        <v>#REF!</v>
      </c>
      <c r="P145" s="559" t="e">
        <f>IF(#REF!="","",#REF!)</f>
        <v>#REF!</v>
      </c>
      <c r="Q145" s="559" t="e">
        <f>IF(#REF!="","",#REF!)</f>
        <v>#REF!</v>
      </c>
      <c r="R145" s="559" t="e">
        <f>IF(#REF!="","",#REF!)</f>
        <v>#REF!</v>
      </c>
      <c r="S145" s="559" t="e">
        <f>IF(#REF!="","",#REF!)</f>
        <v>#REF!</v>
      </c>
      <c r="T145" s="559" t="e">
        <f>IF(#REF!="","",#REF!)</f>
        <v>#REF!</v>
      </c>
      <c r="U145" s="559" t="e">
        <f>IF(#REF!="","",#REF!)</f>
        <v>#REF!</v>
      </c>
      <c r="V145" s="559" t="e">
        <f>IF(#REF!="","",#REF!)</f>
        <v>#REF!</v>
      </c>
      <c r="W145" s="560" t="e">
        <f>IF(#REF!="","",#REF!)</f>
        <v>#REF!</v>
      </c>
    </row>
    <row r="146" spans="1:23" ht="14.1" customHeight="1">
      <c r="A146" s="566" t="str">
        <f t="shared" ref="A146:W146" si="14">IF(A15="","",A15)</f>
        <v>D    E    R    S    L    E    R</v>
      </c>
      <c r="B146" s="567" t="str">
        <f t="shared" si="14"/>
        <v/>
      </c>
      <c r="C146" s="567" t="str">
        <f t="shared" si="14"/>
        <v/>
      </c>
      <c r="D146" s="567" t="str">
        <f t="shared" si="14"/>
        <v/>
      </c>
      <c r="E146" s="567" t="str">
        <f t="shared" si="14"/>
        <v/>
      </c>
      <c r="F146" s="567" t="str">
        <f t="shared" si="14"/>
        <v/>
      </c>
      <c r="G146" s="567" t="str">
        <f t="shared" si="14"/>
        <v/>
      </c>
      <c r="H146" s="567" t="str">
        <f t="shared" si="14"/>
        <v/>
      </c>
      <c r="I146" s="567" t="str">
        <f t="shared" si="14"/>
        <v/>
      </c>
      <c r="J146" s="567" t="str">
        <f t="shared" si="14"/>
        <v/>
      </c>
      <c r="K146" s="567" t="str">
        <f t="shared" si="14"/>
        <v/>
      </c>
      <c r="L146" s="567" t="str">
        <f t="shared" si="14"/>
        <v/>
      </c>
      <c r="M146" s="567" t="str">
        <f t="shared" si="14"/>
        <v/>
      </c>
      <c r="N146" s="567" t="str">
        <f t="shared" si="14"/>
        <v/>
      </c>
      <c r="O146" s="567" t="str">
        <f t="shared" si="14"/>
        <v/>
      </c>
      <c r="P146" s="567" t="str">
        <f t="shared" si="14"/>
        <v/>
      </c>
      <c r="Q146" s="567" t="str">
        <f t="shared" si="14"/>
        <v/>
      </c>
      <c r="R146" s="567" t="str">
        <f t="shared" si="14"/>
        <v/>
      </c>
      <c r="S146" s="596" t="str">
        <f t="shared" si="14"/>
        <v/>
      </c>
      <c r="T146" s="597" t="str">
        <f t="shared" si="14"/>
        <v>Haftalık Saatler</v>
      </c>
      <c r="U146" s="567" t="str">
        <f t="shared" si="14"/>
        <v/>
      </c>
      <c r="V146" s="567" t="str">
        <f t="shared" si="14"/>
        <v/>
      </c>
      <c r="W146" s="568" t="str">
        <f t="shared" si="14"/>
        <v/>
      </c>
    </row>
    <row r="147" spans="1:23" ht="15" customHeight="1">
      <c r="A147" s="602" t="str">
        <f>IF(A16="","",A16)</f>
        <v>D.K.</v>
      </c>
      <c r="B147" s="603"/>
      <c r="C147" s="88" t="str">
        <f>IF(C16="","",C16)</f>
        <v>Sınıfı</v>
      </c>
      <c r="D147" s="609" t="str">
        <f>IF(D16="","",D16)</f>
        <v>Ders Planındaki Dersin Kodu ve Dersin Adı</v>
      </c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4"/>
      <c r="P147" s="597" t="str">
        <f t="shared" ref="P147:P157" si="15">IF(P16="","",P16)</f>
        <v>Fak./Enst./MYO</v>
      </c>
      <c r="Q147" s="567"/>
      <c r="R147" s="567"/>
      <c r="S147" s="596"/>
      <c r="T147" s="597" t="str">
        <f t="shared" ref="T147:U153" si="16">IF(T16="","",T16)</f>
        <v>Teorik</v>
      </c>
      <c r="U147" s="596" t="str">
        <f t="shared" si="16"/>
        <v/>
      </c>
      <c r="V147" s="597" t="s">
        <v>47</v>
      </c>
      <c r="W147" s="568" t="str">
        <f t="shared" ref="W147:W157" si="17">IF(W16="","",W16)</f>
        <v/>
      </c>
    </row>
    <row r="148" spans="1:23" ht="14.1" customHeight="1">
      <c r="A148" s="475" t="str">
        <f t="shared" ref="A148" si="18">IF(A17="","",A17)</f>
        <v>K U R U M   İ Ç İ</v>
      </c>
      <c r="B148" s="85" t="str">
        <f t="shared" ref="B148:B156" si="19">IF(B17="","",B17)</f>
        <v>A</v>
      </c>
      <c r="C148" s="89">
        <f>IF(C17="","",C17)</f>
        <v>3</v>
      </c>
      <c r="D148" s="457" t="str">
        <f>IF(D17="","",D17)</f>
        <v>3101- Enfeksiyon Hastalıkları</v>
      </c>
      <c r="E148" s="458"/>
      <c r="F148" s="458"/>
      <c r="G148" s="458"/>
      <c r="H148" s="458"/>
      <c r="I148" s="458"/>
      <c r="J148" s="458"/>
      <c r="K148" s="458"/>
      <c r="L148" s="458"/>
      <c r="M148" s="458"/>
      <c r="N148" s="458"/>
      <c r="O148" s="459"/>
      <c r="P148" s="457" t="str">
        <f t="shared" si="15"/>
        <v>TIP FAKÜLTESİ</v>
      </c>
      <c r="Q148" s="458"/>
      <c r="R148" s="458"/>
      <c r="S148" s="459"/>
      <c r="T148" s="461">
        <f t="shared" si="16"/>
        <v>2</v>
      </c>
      <c r="U148" s="462" t="str">
        <f t="shared" si="16"/>
        <v/>
      </c>
      <c r="V148" s="461">
        <f t="shared" ref="V148:V157" si="20">IF(V17="","",V17)</f>
        <v>0</v>
      </c>
      <c r="W148" s="482" t="str">
        <f t="shared" si="17"/>
        <v/>
      </c>
    </row>
    <row r="149" spans="1:23" ht="14.1" customHeight="1">
      <c r="A149" s="476"/>
      <c r="B149" s="86" t="str">
        <f t="shared" si="19"/>
        <v>B</v>
      </c>
      <c r="C149" s="90">
        <f t="shared" ref="C149:C156" si="21">IF(C18="","",C18)</f>
        <v>5</v>
      </c>
      <c r="D149" s="454" t="str">
        <f t="shared" ref="D149" si="22">IF(D18="","",D18)</f>
        <v xml:space="preserve">5108 - Enfeksiyon Hastalıkları </v>
      </c>
      <c r="E149" s="455"/>
      <c r="F149" s="455"/>
      <c r="G149" s="455"/>
      <c r="H149" s="455"/>
      <c r="I149" s="455"/>
      <c r="J149" s="455"/>
      <c r="K149" s="455"/>
      <c r="L149" s="455"/>
      <c r="M149" s="455"/>
      <c r="N149" s="455"/>
      <c r="O149" s="456"/>
      <c r="P149" s="454" t="str">
        <f t="shared" si="15"/>
        <v>TIP FAKÜLTESİ</v>
      </c>
      <c r="Q149" s="455"/>
      <c r="R149" s="455"/>
      <c r="S149" s="456"/>
      <c r="T149" s="221">
        <f t="shared" si="16"/>
        <v>4</v>
      </c>
      <c r="U149" s="222" t="str">
        <f t="shared" si="16"/>
        <v/>
      </c>
      <c r="V149" s="221">
        <f t="shared" si="20"/>
        <v>2</v>
      </c>
      <c r="W149" s="453" t="str">
        <f t="shared" si="17"/>
        <v/>
      </c>
    </row>
    <row r="150" spans="1:23" ht="14.1" customHeight="1">
      <c r="A150" s="476"/>
      <c r="B150" s="86" t="str">
        <f t="shared" si="19"/>
        <v>C</v>
      </c>
      <c r="C150" s="90">
        <f t="shared" si="21"/>
        <v>6</v>
      </c>
      <c r="D150" s="454" t="str">
        <f t="shared" ref="D150" si="23">IF(D19="","",D19)</f>
        <v>6112 - Enfeksiyon Hastalıkları</v>
      </c>
      <c r="E150" s="455"/>
      <c r="F150" s="455"/>
      <c r="G150" s="455"/>
      <c r="H150" s="455"/>
      <c r="I150" s="455"/>
      <c r="J150" s="455"/>
      <c r="K150" s="455"/>
      <c r="L150" s="455"/>
      <c r="M150" s="455"/>
      <c r="N150" s="455"/>
      <c r="O150" s="456"/>
      <c r="P150" s="454" t="str">
        <f t="shared" si="15"/>
        <v>TIP FAKÜLTESİ</v>
      </c>
      <c r="Q150" s="455"/>
      <c r="R150" s="455"/>
      <c r="S150" s="456"/>
      <c r="T150" s="221">
        <f t="shared" si="16"/>
        <v>3</v>
      </c>
      <c r="U150" s="222" t="str">
        <f t="shared" si="16"/>
        <v/>
      </c>
      <c r="V150" s="221">
        <f t="shared" si="20"/>
        <v>3</v>
      </c>
      <c r="W150" s="453" t="str">
        <f t="shared" si="17"/>
        <v/>
      </c>
    </row>
    <row r="151" spans="1:23" ht="14.1" customHeight="1">
      <c r="A151" s="476"/>
      <c r="B151" s="86" t="str">
        <f t="shared" si="19"/>
        <v>D</v>
      </c>
      <c r="C151" s="90">
        <f t="shared" si="21"/>
        <v>7</v>
      </c>
      <c r="D151" s="454" t="str">
        <f t="shared" ref="D151" si="24">IF(D20="","",D20)</f>
        <v xml:space="preserve">701 - Tıpta Uzmanlık </v>
      </c>
      <c r="E151" s="455"/>
      <c r="F151" s="455"/>
      <c r="G151" s="455"/>
      <c r="H151" s="455"/>
      <c r="I151" s="455"/>
      <c r="J151" s="455"/>
      <c r="K151" s="455"/>
      <c r="L151" s="455"/>
      <c r="M151" s="455"/>
      <c r="N151" s="455"/>
      <c r="O151" s="456"/>
      <c r="P151" s="454" t="str">
        <f t="shared" si="15"/>
        <v>TIP FAKÜLTESİ</v>
      </c>
      <c r="Q151" s="455"/>
      <c r="R151" s="455"/>
      <c r="S151" s="456"/>
      <c r="T151" s="221">
        <f t="shared" si="16"/>
        <v>5</v>
      </c>
      <c r="U151" s="222" t="str">
        <f t="shared" si="16"/>
        <v/>
      </c>
      <c r="V151" s="221">
        <f t="shared" si="20"/>
        <v>2</v>
      </c>
      <c r="W151" s="453" t="str">
        <f t="shared" si="17"/>
        <v/>
      </c>
    </row>
    <row r="152" spans="1:23" ht="14.1" customHeight="1">
      <c r="A152" s="476"/>
      <c r="B152" s="86" t="str">
        <f t="shared" si="19"/>
        <v>E</v>
      </c>
      <c r="C152" s="90">
        <f t="shared" si="21"/>
        <v>7</v>
      </c>
      <c r="D152" s="454" t="str">
        <f>IF(D21="","",D21)</f>
        <v>702 - Tıpta Uzmanlık</v>
      </c>
      <c r="E152" s="455"/>
      <c r="F152" s="455"/>
      <c r="G152" s="455"/>
      <c r="H152" s="455"/>
      <c r="I152" s="455"/>
      <c r="J152" s="455"/>
      <c r="K152" s="455"/>
      <c r="L152" s="455"/>
      <c r="M152" s="455"/>
      <c r="N152" s="455"/>
      <c r="O152" s="456"/>
      <c r="P152" s="454" t="str">
        <f t="shared" si="15"/>
        <v>TIP FAKÜLTESİ</v>
      </c>
      <c r="Q152" s="455"/>
      <c r="R152" s="455"/>
      <c r="S152" s="456"/>
      <c r="T152" s="221">
        <f t="shared" si="16"/>
        <v>5</v>
      </c>
      <c r="U152" s="222" t="str">
        <f t="shared" si="16"/>
        <v/>
      </c>
      <c r="V152" s="221">
        <f t="shared" si="20"/>
        <v>4</v>
      </c>
      <c r="W152" s="453" t="str">
        <f t="shared" si="17"/>
        <v/>
      </c>
    </row>
    <row r="153" spans="1:23" ht="14.1" customHeight="1">
      <c r="A153" s="476"/>
      <c r="B153" s="86" t="str">
        <f t="shared" si="19"/>
        <v>F</v>
      </c>
      <c r="C153" s="90">
        <f t="shared" si="21"/>
        <v>7</v>
      </c>
      <c r="D153" s="454" t="str">
        <f>IF(D22="","",D22)</f>
        <v>703 - Tıpta Uzmanlık</v>
      </c>
      <c r="E153" s="455"/>
      <c r="F153" s="455"/>
      <c r="G153" s="455"/>
      <c r="H153" s="455"/>
      <c r="I153" s="455"/>
      <c r="J153" s="455"/>
      <c r="K153" s="455"/>
      <c r="L153" s="455"/>
      <c r="M153" s="455"/>
      <c r="N153" s="455"/>
      <c r="O153" s="456"/>
      <c r="P153" s="454" t="str">
        <f t="shared" si="15"/>
        <v>TIP FAKÜLTESİ</v>
      </c>
      <c r="Q153" s="455"/>
      <c r="R153" s="455"/>
      <c r="S153" s="456"/>
      <c r="T153" s="221">
        <f t="shared" si="16"/>
        <v>1</v>
      </c>
      <c r="U153" s="222" t="str">
        <f t="shared" si="16"/>
        <v/>
      </c>
      <c r="V153" s="221">
        <f t="shared" si="20"/>
        <v>3</v>
      </c>
      <c r="W153" s="453" t="str">
        <f t="shared" si="17"/>
        <v/>
      </c>
    </row>
    <row r="154" spans="1:23" ht="14.1" customHeight="1">
      <c r="A154" s="476"/>
      <c r="B154" s="86" t="str">
        <f t="shared" si="19"/>
        <v>G</v>
      </c>
      <c r="C154" s="90">
        <f t="shared" si="21"/>
        <v>7</v>
      </c>
      <c r="D154" s="454" t="str">
        <f>IF(D23="","",D23)</f>
        <v>704 - Tıpta Uzmanlık + ( 6114 Dönem 6  )</v>
      </c>
      <c r="E154" s="455"/>
      <c r="F154" s="455"/>
      <c r="G154" s="455"/>
      <c r="H154" s="455"/>
      <c r="I154" s="455"/>
      <c r="J154" s="455"/>
      <c r="K154" s="455"/>
      <c r="L154" s="455"/>
      <c r="M154" s="455"/>
      <c r="N154" s="455"/>
      <c r="O154" s="456"/>
      <c r="P154" s="454" t="str">
        <f t="shared" si="15"/>
        <v>TIP FAKÜLTESİ</v>
      </c>
      <c r="Q154" s="455"/>
      <c r="R154" s="455"/>
      <c r="S154" s="456"/>
      <c r="T154" s="221">
        <f t="shared" ref="T154:W154" si="25">IF(T23="","",T23)</f>
        <v>1</v>
      </c>
      <c r="U154" s="222" t="str">
        <f t="shared" si="25"/>
        <v/>
      </c>
      <c r="V154" s="221">
        <f t="shared" si="25"/>
        <v>2</v>
      </c>
      <c r="W154" s="453" t="str">
        <f t="shared" si="25"/>
        <v/>
      </c>
    </row>
    <row r="155" spans="1:23" ht="14.1" customHeight="1">
      <c r="A155" s="476"/>
      <c r="B155" s="86" t="str">
        <f t="shared" si="19"/>
        <v>H</v>
      </c>
      <c r="C155" s="90">
        <f t="shared" si="21"/>
        <v>7</v>
      </c>
      <c r="D155" s="454" t="str">
        <f>IF(D24="","",D24)</f>
        <v>705 - Tıpta Uzmanlık</v>
      </c>
      <c r="E155" s="455"/>
      <c r="F155" s="455"/>
      <c r="G155" s="455"/>
      <c r="H155" s="455"/>
      <c r="I155" s="455"/>
      <c r="J155" s="455"/>
      <c r="K155" s="455"/>
      <c r="L155" s="455"/>
      <c r="M155" s="455"/>
      <c r="N155" s="455"/>
      <c r="O155" s="456"/>
      <c r="P155" s="454" t="str">
        <f t="shared" si="15"/>
        <v>TIP FAKÜLTESİ</v>
      </c>
      <c r="Q155" s="455"/>
      <c r="R155" s="455"/>
      <c r="S155" s="456"/>
      <c r="T155" s="221">
        <f t="shared" ref="T155:U155" si="26">IF(T24="","",T24)</f>
        <v>1</v>
      </c>
      <c r="U155" s="222" t="str">
        <f t="shared" si="26"/>
        <v/>
      </c>
      <c r="V155" s="221">
        <f t="shared" si="20"/>
        <v>2</v>
      </c>
      <c r="W155" s="453" t="str">
        <f t="shared" si="17"/>
        <v/>
      </c>
    </row>
    <row r="156" spans="1:23" ht="14.1" customHeight="1">
      <c r="A156" s="476"/>
      <c r="B156" s="86" t="str">
        <f t="shared" si="19"/>
        <v>I</v>
      </c>
      <c r="C156" s="90" t="str">
        <f t="shared" si="21"/>
        <v/>
      </c>
      <c r="D156" s="454" t="str">
        <f>IF(D25="","",D25)</f>
        <v/>
      </c>
      <c r="E156" s="455"/>
      <c r="F156" s="455"/>
      <c r="G156" s="455"/>
      <c r="H156" s="455"/>
      <c r="I156" s="455"/>
      <c r="J156" s="455"/>
      <c r="K156" s="455"/>
      <c r="L156" s="455"/>
      <c r="M156" s="455"/>
      <c r="N156" s="455"/>
      <c r="O156" s="456"/>
      <c r="P156" s="454" t="str">
        <f t="shared" si="15"/>
        <v/>
      </c>
      <c r="Q156" s="455"/>
      <c r="R156" s="455"/>
      <c r="S156" s="456"/>
      <c r="T156" s="221" t="str">
        <f t="shared" ref="T156:W156" si="27">IF(T25="","",T25)</f>
        <v/>
      </c>
      <c r="U156" s="222" t="str">
        <f t="shared" si="27"/>
        <v/>
      </c>
      <c r="V156" s="221" t="str">
        <f t="shared" si="27"/>
        <v/>
      </c>
      <c r="W156" s="453" t="str">
        <f t="shared" si="27"/>
        <v/>
      </c>
    </row>
    <row r="157" spans="1:23" ht="14.1" customHeight="1">
      <c r="A157" s="476"/>
      <c r="B157" s="86" t="str">
        <f t="shared" ref="B157:B167" si="28">IF(B26="","",B26)</f>
        <v>J</v>
      </c>
      <c r="C157" s="90" t="str">
        <f t="shared" ref="C157:C167" si="29">IF(C26="","",C26)</f>
        <v/>
      </c>
      <c r="D157" s="454" t="str">
        <f t="shared" ref="D157" si="30">IF(D26="","",D26)</f>
        <v/>
      </c>
      <c r="E157" s="455"/>
      <c r="F157" s="455"/>
      <c r="G157" s="455"/>
      <c r="H157" s="455"/>
      <c r="I157" s="455"/>
      <c r="J157" s="455"/>
      <c r="K157" s="455"/>
      <c r="L157" s="455"/>
      <c r="M157" s="455"/>
      <c r="N157" s="455"/>
      <c r="O157" s="456"/>
      <c r="P157" s="454" t="str">
        <f t="shared" si="15"/>
        <v/>
      </c>
      <c r="Q157" s="455"/>
      <c r="R157" s="455"/>
      <c r="S157" s="456"/>
      <c r="T157" s="478" t="str">
        <f t="shared" ref="T157:U157" si="31">IF(T26="","",T26)</f>
        <v/>
      </c>
      <c r="U157" s="479" t="str">
        <f t="shared" si="31"/>
        <v/>
      </c>
      <c r="V157" s="478" t="str">
        <f t="shared" si="20"/>
        <v/>
      </c>
      <c r="W157" s="480" t="str">
        <f t="shared" si="17"/>
        <v/>
      </c>
    </row>
    <row r="158" spans="1:23" ht="14.1" customHeight="1" thickBot="1">
      <c r="A158" s="477"/>
      <c r="B158" s="483" t="s">
        <v>102</v>
      </c>
      <c r="C158" s="411"/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2"/>
      <c r="T158" s="473">
        <f t="shared" ref="T158:W158" si="32">IF(T27="","",T27)</f>
        <v>22</v>
      </c>
      <c r="U158" s="474" t="str">
        <f t="shared" si="32"/>
        <v/>
      </c>
      <c r="V158" s="473">
        <f t="shared" si="32"/>
        <v>18</v>
      </c>
      <c r="W158" s="481" t="str">
        <f t="shared" si="32"/>
        <v/>
      </c>
    </row>
    <row r="159" spans="1:23" ht="14.1" customHeight="1">
      <c r="A159" s="511" t="str">
        <f>IF(A28="","",A28)</f>
        <v>K U R U M   D I Ş I</v>
      </c>
      <c r="B159" s="190" t="str">
        <f t="shared" si="28"/>
        <v>K</v>
      </c>
      <c r="C159" s="191" t="str">
        <f t="shared" si="29"/>
        <v/>
      </c>
      <c r="D159" s="496" t="str">
        <f t="shared" ref="D159:D167" si="33">IF(D28="","",D28)</f>
        <v/>
      </c>
      <c r="E159" s="497"/>
      <c r="F159" s="497"/>
      <c r="G159" s="497"/>
      <c r="H159" s="497"/>
      <c r="I159" s="497"/>
      <c r="J159" s="497"/>
      <c r="K159" s="497"/>
      <c r="L159" s="497"/>
      <c r="M159" s="497"/>
      <c r="N159" s="497"/>
      <c r="O159" s="498"/>
      <c r="P159" s="502" t="str">
        <f t="shared" ref="P159:P167" si="34">IF(P28="","",P28)</f>
        <v/>
      </c>
      <c r="Q159" s="503"/>
      <c r="R159" s="503"/>
      <c r="S159" s="504"/>
      <c r="T159" s="219" t="str">
        <f t="shared" ref="T159:W159" si="35">IF(T28="","",T28)</f>
        <v/>
      </c>
      <c r="U159" s="472" t="str">
        <f t="shared" si="35"/>
        <v/>
      </c>
      <c r="V159" s="219" t="str">
        <f t="shared" si="35"/>
        <v/>
      </c>
      <c r="W159" s="220" t="str">
        <f t="shared" si="35"/>
        <v/>
      </c>
    </row>
    <row r="160" spans="1:23" ht="14.1" customHeight="1">
      <c r="A160" s="511"/>
      <c r="B160" s="86" t="str">
        <f t="shared" si="28"/>
        <v>L</v>
      </c>
      <c r="C160" s="90" t="str">
        <f t="shared" si="29"/>
        <v/>
      </c>
      <c r="D160" s="454" t="str">
        <f t="shared" ref="D160:D166" si="36">IF(D29="","",D29)</f>
        <v/>
      </c>
      <c r="E160" s="455"/>
      <c r="F160" s="455"/>
      <c r="G160" s="455"/>
      <c r="H160" s="455"/>
      <c r="I160" s="455"/>
      <c r="J160" s="455"/>
      <c r="K160" s="455"/>
      <c r="L160" s="455"/>
      <c r="M160" s="455"/>
      <c r="N160" s="455"/>
      <c r="O160" s="456"/>
      <c r="P160" s="516" t="str">
        <f t="shared" si="34"/>
        <v/>
      </c>
      <c r="Q160" s="517"/>
      <c r="R160" s="517"/>
      <c r="S160" s="518"/>
      <c r="T160" s="221" t="str">
        <f t="shared" ref="T160:W160" si="37">IF(T29="","",T29)</f>
        <v/>
      </c>
      <c r="U160" s="222" t="str">
        <f t="shared" si="37"/>
        <v/>
      </c>
      <c r="V160" s="221" t="str">
        <f t="shared" si="37"/>
        <v/>
      </c>
      <c r="W160" s="453" t="str">
        <f t="shared" si="37"/>
        <v/>
      </c>
    </row>
    <row r="161" spans="1:23" ht="14.1" customHeight="1">
      <c r="A161" s="511"/>
      <c r="B161" s="86" t="str">
        <f t="shared" si="28"/>
        <v>M</v>
      </c>
      <c r="C161" s="90" t="str">
        <f t="shared" si="29"/>
        <v/>
      </c>
      <c r="D161" s="496" t="str">
        <f t="shared" si="33"/>
        <v/>
      </c>
      <c r="E161" s="497"/>
      <c r="F161" s="497"/>
      <c r="G161" s="497"/>
      <c r="H161" s="497"/>
      <c r="I161" s="497"/>
      <c r="J161" s="497"/>
      <c r="K161" s="497"/>
      <c r="L161" s="497"/>
      <c r="M161" s="497"/>
      <c r="N161" s="497"/>
      <c r="O161" s="498"/>
      <c r="P161" s="502" t="str">
        <f t="shared" si="34"/>
        <v/>
      </c>
      <c r="Q161" s="503"/>
      <c r="R161" s="503"/>
      <c r="S161" s="504"/>
      <c r="T161" s="219" t="str">
        <f t="shared" ref="T161:W161" si="38">IF(T30="","",T30)</f>
        <v/>
      </c>
      <c r="U161" s="472" t="str">
        <f t="shared" si="38"/>
        <v/>
      </c>
      <c r="V161" s="219" t="str">
        <f t="shared" si="38"/>
        <v/>
      </c>
      <c r="W161" s="220" t="str">
        <f t="shared" si="38"/>
        <v/>
      </c>
    </row>
    <row r="162" spans="1:23" ht="14.1" customHeight="1">
      <c r="A162" s="511"/>
      <c r="B162" s="86" t="str">
        <f t="shared" si="28"/>
        <v>N</v>
      </c>
      <c r="C162" s="90" t="str">
        <f t="shared" si="29"/>
        <v/>
      </c>
      <c r="D162" s="454" t="str">
        <f t="shared" si="36"/>
        <v/>
      </c>
      <c r="E162" s="455"/>
      <c r="F162" s="455"/>
      <c r="G162" s="455"/>
      <c r="H162" s="455"/>
      <c r="I162" s="455"/>
      <c r="J162" s="455"/>
      <c r="K162" s="455"/>
      <c r="L162" s="455"/>
      <c r="M162" s="455"/>
      <c r="N162" s="455"/>
      <c r="O162" s="456"/>
      <c r="P162" s="516" t="str">
        <f t="shared" si="34"/>
        <v/>
      </c>
      <c r="Q162" s="517"/>
      <c r="R162" s="517"/>
      <c r="S162" s="518"/>
      <c r="T162" s="221" t="str">
        <f t="shared" ref="T162:W162" si="39">IF(T31="","",T31)</f>
        <v/>
      </c>
      <c r="U162" s="222" t="str">
        <f t="shared" si="39"/>
        <v/>
      </c>
      <c r="V162" s="221" t="str">
        <f t="shared" si="39"/>
        <v/>
      </c>
      <c r="W162" s="453" t="str">
        <f t="shared" si="39"/>
        <v/>
      </c>
    </row>
    <row r="163" spans="1:23" ht="14.1" customHeight="1">
      <c r="A163" s="511"/>
      <c r="B163" s="86" t="str">
        <f t="shared" si="28"/>
        <v>O</v>
      </c>
      <c r="C163" s="90" t="str">
        <f t="shared" si="29"/>
        <v/>
      </c>
      <c r="D163" s="496" t="str">
        <f t="shared" si="33"/>
        <v/>
      </c>
      <c r="E163" s="497"/>
      <c r="F163" s="497"/>
      <c r="G163" s="497"/>
      <c r="H163" s="497"/>
      <c r="I163" s="497"/>
      <c r="J163" s="497"/>
      <c r="K163" s="497"/>
      <c r="L163" s="497"/>
      <c r="M163" s="497"/>
      <c r="N163" s="497"/>
      <c r="O163" s="498"/>
      <c r="P163" s="502" t="str">
        <f t="shared" si="34"/>
        <v/>
      </c>
      <c r="Q163" s="503"/>
      <c r="R163" s="503"/>
      <c r="S163" s="504"/>
      <c r="T163" s="219" t="str">
        <f t="shared" ref="T163:W163" si="40">IF(T32="","",T32)</f>
        <v/>
      </c>
      <c r="U163" s="472" t="str">
        <f t="shared" si="40"/>
        <v/>
      </c>
      <c r="V163" s="219" t="str">
        <f t="shared" si="40"/>
        <v/>
      </c>
      <c r="W163" s="220" t="str">
        <f t="shared" si="40"/>
        <v/>
      </c>
    </row>
    <row r="164" spans="1:23" ht="14.1" customHeight="1">
      <c r="A164" s="511"/>
      <c r="B164" s="86" t="str">
        <f t="shared" si="28"/>
        <v>P</v>
      </c>
      <c r="C164" s="90" t="str">
        <f t="shared" si="29"/>
        <v/>
      </c>
      <c r="D164" s="454" t="str">
        <f t="shared" si="36"/>
        <v/>
      </c>
      <c r="E164" s="455"/>
      <c r="F164" s="455"/>
      <c r="G164" s="455"/>
      <c r="H164" s="455"/>
      <c r="I164" s="455"/>
      <c r="J164" s="455"/>
      <c r="K164" s="455"/>
      <c r="L164" s="455"/>
      <c r="M164" s="455"/>
      <c r="N164" s="455"/>
      <c r="O164" s="456"/>
      <c r="P164" s="516" t="str">
        <f t="shared" si="34"/>
        <v/>
      </c>
      <c r="Q164" s="517"/>
      <c r="R164" s="517"/>
      <c r="S164" s="518"/>
      <c r="T164" s="221" t="str">
        <f t="shared" ref="T164:W164" si="41">IF(T33="","",T33)</f>
        <v/>
      </c>
      <c r="U164" s="222" t="str">
        <f t="shared" si="41"/>
        <v/>
      </c>
      <c r="V164" s="221" t="str">
        <f t="shared" si="41"/>
        <v/>
      </c>
      <c r="W164" s="453" t="str">
        <f t="shared" si="41"/>
        <v/>
      </c>
    </row>
    <row r="165" spans="1:23" ht="14.1" customHeight="1">
      <c r="A165" s="511"/>
      <c r="B165" s="86" t="str">
        <f t="shared" si="28"/>
        <v>R</v>
      </c>
      <c r="C165" s="90" t="str">
        <f t="shared" si="29"/>
        <v/>
      </c>
      <c r="D165" s="496" t="str">
        <f t="shared" si="33"/>
        <v/>
      </c>
      <c r="E165" s="497"/>
      <c r="F165" s="497"/>
      <c r="G165" s="497"/>
      <c r="H165" s="497"/>
      <c r="I165" s="497"/>
      <c r="J165" s="497"/>
      <c r="K165" s="497"/>
      <c r="L165" s="497"/>
      <c r="M165" s="497"/>
      <c r="N165" s="497"/>
      <c r="O165" s="498"/>
      <c r="P165" s="502" t="str">
        <f t="shared" si="34"/>
        <v/>
      </c>
      <c r="Q165" s="503"/>
      <c r="R165" s="503"/>
      <c r="S165" s="504"/>
      <c r="T165" s="219" t="str">
        <f t="shared" ref="T165:W165" si="42">IF(T34="","",T34)</f>
        <v/>
      </c>
      <c r="U165" s="472" t="str">
        <f t="shared" si="42"/>
        <v/>
      </c>
      <c r="V165" s="219" t="str">
        <f t="shared" si="42"/>
        <v/>
      </c>
      <c r="W165" s="220" t="str">
        <f t="shared" si="42"/>
        <v/>
      </c>
    </row>
    <row r="166" spans="1:23" ht="14.1" customHeight="1">
      <c r="A166" s="511"/>
      <c r="B166" s="86" t="str">
        <f t="shared" si="28"/>
        <v>S</v>
      </c>
      <c r="C166" s="90" t="str">
        <f t="shared" si="29"/>
        <v/>
      </c>
      <c r="D166" s="454" t="str">
        <f t="shared" si="36"/>
        <v/>
      </c>
      <c r="E166" s="455"/>
      <c r="F166" s="455"/>
      <c r="G166" s="455"/>
      <c r="H166" s="455"/>
      <c r="I166" s="455"/>
      <c r="J166" s="455"/>
      <c r="K166" s="455"/>
      <c r="L166" s="455"/>
      <c r="M166" s="455"/>
      <c r="N166" s="455"/>
      <c r="O166" s="456"/>
      <c r="P166" s="516" t="str">
        <f t="shared" si="34"/>
        <v/>
      </c>
      <c r="Q166" s="517"/>
      <c r="R166" s="517"/>
      <c r="S166" s="518"/>
      <c r="T166" s="221" t="str">
        <f t="shared" ref="T166:W166" si="43">IF(T35="","",T35)</f>
        <v/>
      </c>
      <c r="U166" s="222" t="str">
        <f t="shared" si="43"/>
        <v/>
      </c>
      <c r="V166" s="221" t="str">
        <f t="shared" si="43"/>
        <v/>
      </c>
      <c r="W166" s="453" t="str">
        <f t="shared" si="43"/>
        <v/>
      </c>
    </row>
    <row r="167" spans="1:23" ht="14.1" customHeight="1">
      <c r="A167" s="511"/>
      <c r="B167" s="87" t="str">
        <f t="shared" si="28"/>
        <v>T</v>
      </c>
      <c r="C167" s="91" t="str">
        <f t="shared" si="29"/>
        <v/>
      </c>
      <c r="D167" s="499" t="str">
        <f t="shared" si="33"/>
        <v/>
      </c>
      <c r="E167" s="500"/>
      <c r="F167" s="500"/>
      <c r="G167" s="500"/>
      <c r="H167" s="500"/>
      <c r="I167" s="500"/>
      <c r="J167" s="500"/>
      <c r="K167" s="500"/>
      <c r="L167" s="500"/>
      <c r="M167" s="500"/>
      <c r="N167" s="500"/>
      <c r="O167" s="501"/>
      <c r="P167" s="531" t="str">
        <f t="shared" si="34"/>
        <v/>
      </c>
      <c r="Q167" s="532"/>
      <c r="R167" s="532"/>
      <c r="S167" s="533"/>
      <c r="T167" s="478" t="str">
        <f t="shared" ref="T167:W167" si="44">IF(T36="","",T36)</f>
        <v/>
      </c>
      <c r="U167" s="479" t="str">
        <f t="shared" si="44"/>
        <v/>
      </c>
      <c r="V167" s="478" t="str">
        <f t="shared" si="44"/>
        <v/>
      </c>
      <c r="W167" s="480" t="str">
        <f t="shared" si="44"/>
        <v/>
      </c>
    </row>
    <row r="168" spans="1:23" ht="14.1" customHeight="1">
      <c r="A168" s="512"/>
      <c r="B168" s="519" t="str">
        <f t="shared" ref="B168" si="45">IF(B37="","",B37)</f>
        <v xml:space="preserve">   T  O  P  L  A  M  :</v>
      </c>
      <c r="C168" s="520"/>
      <c r="D168" s="520"/>
      <c r="E168" s="520"/>
      <c r="F168" s="520"/>
      <c r="G168" s="520"/>
      <c r="H168" s="520"/>
      <c r="I168" s="520"/>
      <c r="J168" s="520"/>
      <c r="K168" s="520"/>
      <c r="L168" s="520"/>
      <c r="M168" s="520"/>
      <c r="N168" s="520"/>
      <c r="O168" s="520"/>
      <c r="P168" s="520"/>
      <c r="Q168" s="520"/>
      <c r="R168" s="520"/>
      <c r="S168" s="521"/>
      <c r="T168" s="513">
        <f t="shared" ref="T168:W168" si="46">IF(T37="","",T37)</f>
        <v>0</v>
      </c>
      <c r="U168" s="514" t="str">
        <f t="shared" si="46"/>
        <v/>
      </c>
      <c r="V168" s="513">
        <f t="shared" si="46"/>
        <v>0</v>
      </c>
      <c r="W168" s="515" t="str">
        <f t="shared" si="46"/>
        <v/>
      </c>
    </row>
    <row r="169" spans="1:23" ht="17.100000000000001" customHeight="1" thickBot="1">
      <c r="A169" s="505" t="str">
        <f>IF(A38="","",A38)</f>
        <v>GENEL  TOPLAM :</v>
      </c>
      <c r="B169" s="506" t="str">
        <f t="shared" ref="B169:S169" si="47">IF(B45="","",B45)</f>
        <v/>
      </c>
      <c r="C169" s="506" t="str">
        <f t="shared" si="47"/>
        <v/>
      </c>
      <c r="D169" s="506" t="str">
        <f t="shared" si="47"/>
        <v/>
      </c>
      <c r="E169" s="506">
        <f t="shared" si="47"/>
        <v>40</v>
      </c>
      <c r="F169" s="506" t="str">
        <f t="shared" si="47"/>
        <v/>
      </c>
      <c r="G169" s="506" t="str">
        <f t="shared" si="47"/>
        <v/>
      </c>
      <c r="H169" s="506" t="e">
        <f>IF(#REF!="","",#REF!)</f>
        <v>#REF!</v>
      </c>
      <c r="I169" s="506" t="e">
        <f>IF(#REF!="","",#REF!)</f>
        <v>#REF!</v>
      </c>
      <c r="J169" s="506" t="e">
        <f>IF(#REF!="","",#REF!)</f>
        <v>#REF!</v>
      </c>
      <c r="K169" s="506">
        <f>IF(H45="","",H45)</f>
        <v>10</v>
      </c>
      <c r="L169" s="506" t="str">
        <f>IF(I45="","",I45)</f>
        <v/>
      </c>
      <c r="M169" s="506" t="str">
        <f>IF(J45="","",J45)</f>
        <v/>
      </c>
      <c r="N169" s="506">
        <f t="shared" si="47"/>
        <v>12</v>
      </c>
      <c r="O169" s="506" t="str">
        <f t="shared" si="47"/>
        <v/>
      </c>
      <c r="P169" s="506" t="str">
        <f t="shared" si="47"/>
        <v/>
      </c>
      <c r="Q169" s="506">
        <f t="shared" si="47"/>
        <v>8</v>
      </c>
      <c r="R169" s="506" t="str">
        <f t="shared" si="47"/>
        <v/>
      </c>
      <c r="S169" s="507" t="str">
        <f t="shared" si="47"/>
        <v/>
      </c>
      <c r="T169" s="508">
        <f>IF(T38="","",T38)</f>
        <v>22</v>
      </c>
      <c r="U169" s="508" t="str">
        <f>IF(U45="","",U45)</f>
        <v/>
      </c>
      <c r="V169" s="508">
        <f>IF(V38="","",V38)</f>
        <v>18</v>
      </c>
      <c r="W169" s="509" t="str">
        <f>IF(W45="","",W45)</f>
        <v/>
      </c>
    </row>
    <row r="170" spans="1:23" ht="20.100000000000001" customHeight="1" thickBot="1">
      <c r="A170" s="510" t="str">
        <f>IF(A39="","",A39)</f>
        <v>HAFTALIK DERS YÜKÜ HESAPLAMASI</v>
      </c>
      <c r="B170" s="510"/>
      <c r="C170" s="510"/>
      <c r="D170" s="510"/>
      <c r="E170" s="510"/>
      <c r="F170" s="510"/>
      <c r="G170" s="510"/>
      <c r="H170" s="510"/>
      <c r="I170" s="510"/>
      <c r="J170" s="510"/>
      <c r="K170" s="510"/>
      <c r="L170" s="510"/>
      <c r="M170" s="510"/>
      <c r="N170" s="510"/>
      <c r="O170" s="510"/>
      <c r="P170" s="510"/>
      <c r="Q170" s="510"/>
      <c r="R170" s="510"/>
      <c r="S170" s="510"/>
      <c r="T170" s="510"/>
      <c r="U170" s="510"/>
      <c r="V170" s="510"/>
      <c r="W170" s="510"/>
    </row>
    <row r="171" spans="1:23" ht="20.100000000000001" customHeight="1">
      <c r="A171" s="290" t="str">
        <f>IF(A40="","",A40)</f>
        <v>I.ÖĞRETİM</v>
      </c>
      <c r="B171" s="291"/>
      <c r="C171" s="291"/>
      <c r="D171" s="292"/>
      <c r="E171" s="484" t="str">
        <f>IF(E40="","",E40)</f>
        <v>Haftalık Toplam</v>
      </c>
      <c r="F171" s="485"/>
      <c r="G171" s="486"/>
      <c r="H171" s="484" t="str">
        <f>IF(H40="","",H40)</f>
        <v>Maaş Karşılığı</v>
      </c>
      <c r="I171" s="485"/>
      <c r="J171" s="485"/>
      <c r="K171" s="485"/>
      <c r="L171" s="485"/>
      <c r="M171" s="486"/>
      <c r="N171" s="484" t="str">
        <f>IF(N40="","",N40)</f>
        <v>Haftalık Ücretli Ders</v>
      </c>
      <c r="O171" s="485"/>
      <c r="P171" s="485"/>
      <c r="Q171" s="485"/>
      <c r="R171" s="485"/>
      <c r="S171" s="486"/>
      <c r="T171" s="487" t="str">
        <f>IF(T40="","",T40)</f>
        <v>Ücretli Ders Saati Toplamı</v>
      </c>
      <c r="U171" s="488"/>
      <c r="V171" s="488"/>
      <c r="W171" s="489"/>
    </row>
    <row r="172" spans="1:23" ht="15" customHeight="1">
      <c r="A172" s="293"/>
      <c r="B172" s="294"/>
      <c r="C172" s="294"/>
      <c r="D172" s="295"/>
      <c r="E172" s="493" t="str">
        <f>IF(E41="","",E41)</f>
        <v>Ders Saati</v>
      </c>
      <c r="F172" s="494"/>
      <c r="G172" s="495"/>
      <c r="H172" s="526" t="str">
        <f>IF(H41="","",H41)</f>
        <v>T</v>
      </c>
      <c r="I172" s="526"/>
      <c r="J172" s="527"/>
      <c r="K172" s="526" t="str">
        <f>IF(K41="","",K41)</f>
        <v>U</v>
      </c>
      <c r="L172" s="526"/>
      <c r="M172" s="527"/>
      <c r="N172" s="526" t="str">
        <f>IF(N41="","",N41)</f>
        <v>T</v>
      </c>
      <c r="O172" s="526"/>
      <c r="P172" s="527"/>
      <c r="Q172" s="526" t="str">
        <f>IF(Q41="","",Q41)</f>
        <v>U</v>
      </c>
      <c r="R172" s="526"/>
      <c r="S172" s="527"/>
      <c r="T172" s="490"/>
      <c r="U172" s="491"/>
      <c r="V172" s="491"/>
      <c r="W172" s="492"/>
    </row>
    <row r="173" spans="1:23" ht="15" customHeight="1">
      <c r="A173" s="528" t="str">
        <f>IF(A42="","",A42)</f>
        <v>TIP FAKÜLTESİ</v>
      </c>
      <c r="B173" s="529"/>
      <c r="C173" s="529"/>
      <c r="D173" s="530"/>
      <c r="E173" s="256">
        <f>IF(E42="","",E42)</f>
        <v>40</v>
      </c>
      <c r="F173" s="256"/>
      <c r="G173" s="341"/>
      <c r="H173" s="256">
        <f>IF(H42="","",H42)</f>
        <v>10</v>
      </c>
      <c r="I173" s="256"/>
      <c r="J173" s="341"/>
      <c r="K173" s="256">
        <f>IF(K42="","",K42)</f>
        <v>0</v>
      </c>
      <c r="L173" s="256"/>
      <c r="M173" s="341"/>
      <c r="N173" s="256">
        <f>IF(N42="","",N42)</f>
        <v>12</v>
      </c>
      <c r="O173" s="256"/>
      <c r="P173" s="341"/>
      <c r="Q173" s="256">
        <f>IF(Q42="","",Q42)</f>
        <v>8</v>
      </c>
      <c r="R173" s="256"/>
      <c r="S173" s="341"/>
      <c r="T173" s="271">
        <f>IF(T42="","",T42)</f>
        <v>20</v>
      </c>
      <c r="U173" s="272"/>
      <c r="V173" s="272"/>
      <c r="W173" s="525"/>
    </row>
    <row r="174" spans="1:23" ht="15" customHeight="1">
      <c r="A174" s="522" t="str">
        <f t="shared" ref="A174:A176" si="48">IF(A43="","",A43)</f>
        <v>Sağlık Bilimleri Enstitüsü</v>
      </c>
      <c r="B174" s="523"/>
      <c r="C174" s="523"/>
      <c r="D174" s="524"/>
      <c r="E174" s="256" t="str">
        <f t="shared" ref="E174:E176" si="49">IF(E43="","",E43)</f>
        <v/>
      </c>
      <c r="F174" s="256"/>
      <c r="G174" s="341"/>
      <c r="H174" s="256" t="str">
        <f t="shared" ref="H174:H176" si="50">IF(H43="","",H43)</f>
        <v/>
      </c>
      <c r="I174" s="256"/>
      <c r="J174" s="341"/>
      <c r="K174" s="256" t="str">
        <f t="shared" ref="K174" si="51">IF(K43="","",K43)</f>
        <v/>
      </c>
      <c r="L174" s="256"/>
      <c r="M174" s="341"/>
      <c r="N174" s="256" t="str">
        <f t="shared" ref="N174:N176" si="52">IF(N43="","",N43)</f>
        <v/>
      </c>
      <c r="O174" s="256"/>
      <c r="P174" s="341"/>
      <c r="Q174" s="256" t="str">
        <f t="shared" ref="Q174:Q176" si="53">IF(Q43="","",Q43)</f>
        <v/>
      </c>
      <c r="R174" s="256"/>
      <c r="S174" s="341"/>
      <c r="T174" s="271" t="str">
        <f t="shared" ref="T174:T176" si="54">IF(T43="","",T43)</f>
        <v/>
      </c>
      <c r="U174" s="272"/>
      <c r="V174" s="272"/>
      <c r="W174" s="525"/>
    </row>
    <row r="175" spans="1:23" ht="15" customHeight="1">
      <c r="A175" s="528" t="str">
        <f t="shared" si="48"/>
        <v/>
      </c>
      <c r="B175" s="529"/>
      <c r="C175" s="529"/>
      <c r="D175" s="530"/>
      <c r="E175" s="256" t="str">
        <f t="shared" si="49"/>
        <v/>
      </c>
      <c r="F175" s="256"/>
      <c r="G175" s="341"/>
      <c r="H175" s="256" t="str">
        <f t="shared" si="50"/>
        <v/>
      </c>
      <c r="I175" s="256"/>
      <c r="J175" s="341"/>
      <c r="K175" s="256" t="str">
        <f>IF(K44="","",K44)</f>
        <v/>
      </c>
      <c r="L175" s="256"/>
      <c r="M175" s="341"/>
      <c r="N175" s="256" t="str">
        <f t="shared" si="52"/>
        <v/>
      </c>
      <c r="O175" s="256"/>
      <c r="P175" s="341"/>
      <c r="Q175" s="256" t="str">
        <f t="shared" si="53"/>
        <v/>
      </c>
      <c r="R175" s="256"/>
      <c r="S175" s="341"/>
      <c r="T175" s="271" t="str">
        <f t="shared" si="54"/>
        <v/>
      </c>
      <c r="U175" s="272"/>
      <c r="V175" s="272"/>
      <c r="W175" s="525"/>
    </row>
    <row r="176" spans="1:23" ht="15" customHeight="1" thickBot="1">
      <c r="A176" s="534" t="str">
        <f t="shared" si="48"/>
        <v xml:space="preserve">TOPLAM </v>
      </c>
      <c r="B176" s="535"/>
      <c r="C176" s="535"/>
      <c r="D176" s="536"/>
      <c r="E176" s="537">
        <f t="shared" si="49"/>
        <v>40</v>
      </c>
      <c r="F176" s="537"/>
      <c r="G176" s="538"/>
      <c r="H176" s="539">
        <f t="shared" si="50"/>
        <v>10</v>
      </c>
      <c r="I176" s="537"/>
      <c r="J176" s="538"/>
      <c r="K176" s="537">
        <f>IF(K45="","",K45)</f>
        <v>0</v>
      </c>
      <c r="L176" s="537"/>
      <c r="M176" s="538"/>
      <c r="N176" s="537">
        <f t="shared" si="52"/>
        <v>12</v>
      </c>
      <c r="O176" s="537"/>
      <c r="P176" s="538"/>
      <c r="Q176" s="537">
        <f t="shared" si="53"/>
        <v>8</v>
      </c>
      <c r="R176" s="537"/>
      <c r="S176" s="538"/>
      <c r="T176" s="326">
        <f t="shared" si="54"/>
        <v>20</v>
      </c>
      <c r="U176" s="321"/>
      <c r="V176" s="321"/>
      <c r="W176" s="540"/>
    </row>
    <row r="177" spans="1:23" ht="14.1" customHeight="1" thickBot="1">
      <c r="A177" s="67" t="str">
        <f t="shared" ref="A177:W189" si="55">IF(A46="","",A46)</f>
        <v/>
      </c>
      <c r="B177" s="67" t="str">
        <f t="shared" si="55"/>
        <v/>
      </c>
      <c r="C177" s="67" t="str">
        <f t="shared" si="55"/>
        <v/>
      </c>
      <c r="D177" s="67" t="str">
        <f t="shared" si="55"/>
        <v/>
      </c>
      <c r="E177" s="67" t="str">
        <f t="shared" si="55"/>
        <v/>
      </c>
      <c r="F177" s="67" t="str">
        <f t="shared" si="55"/>
        <v/>
      </c>
      <c r="G177" s="67" t="str">
        <f t="shared" si="55"/>
        <v/>
      </c>
      <c r="H177" s="67" t="str">
        <f t="shared" si="55"/>
        <v/>
      </c>
      <c r="I177" s="67" t="str">
        <f t="shared" si="55"/>
        <v/>
      </c>
      <c r="J177" s="67" t="str">
        <f t="shared" si="55"/>
        <v/>
      </c>
      <c r="K177" s="67" t="str">
        <f t="shared" si="55"/>
        <v/>
      </c>
      <c r="L177" s="67"/>
      <c r="M177" s="67" t="str">
        <f t="shared" si="55"/>
        <v/>
      </c>
      <c r="N177" s="67" t="str">
        <f t="shared" si="55"/>
        <v/>
      </c>
      <c r="O177" s="67" t="str">
        <f t="shared" si="55"/>
        <v/>
      </c>
      <c r="P177" s="67" t="str">
        <f t="shared" si="55"/>
        <v/>
      </c>
      <c r="Q177" s="67" t="str">
        <f t="shared" si="55"/>
        <v/>
      </c>
      <c r="R177" s="67" t="str">
        <f t="shared" si="55"/>
        <v/>
      </c>
      <c r="S177" s="67" t="str">
        <f t="shared" si="55"/>
        <v/>
      </c>
      <c r="T177" s="67" t="str">
        <f t="shared" si="55"/>
        <v/>
      </c>
      <c r="U177" s="67" t="str">
        <f t="shared" si="55"/>
        <v/>
      </c>
      <c r="V177" s="67" t="str">
        <f t="shared" si="55"/>
        <v/>
      </c>
      <c r="W177" s="67" t="str">
        <f t="shared" si="55"/>
        <v/>
      </c>
    </row>
    <row r="178" spans="1:23" ht="20.100000000000001" customHeight="1">
      <c r="A178" s="550" t="str">
        <f t="shared" si="55"/>
        <v xml:space="preserve">      BİRİNCİ ÖĞRETİN                        S A A T</v>
      </c>
      <c r="B178" s="551" t="str">
        <f t="shared" si="55"/>
        <v/>
      </c>
      <c r="C178" s="551" t="str">
        <f t="shared" si="55"/>
        <v/>
      </c>
      <c r="D178" s="551" t="str">
        <f t="shared" si="55"/>
        <v/>
      </c>
      <c r="E178" s="551" t="str">
        <f t="shared" si="55"/>
        <v/>
      </c>
      <c r="F178" s="558" t="str">
        <f t="shared" si="55"/>
        <v>TEORİK VE DİĞER DERSLERİN HAFTALIK DERS PROGRAMI</v>
      </c>
      <c r="G178" s="559" t="str">
        <f t="shared" si="55"/>
        <v/>
      </c>
      <c r="H178" s="559" t="str">
        <f t="shared" si="55"/>
        <v/>
      </c>
      <c r="I178" s="559" t="str">
        <f t="shared" si="55"/>
        <v/>
      </c>
      <c r="J178" s="559" t="str">
        <f t="shared" si="55"/>
        <v/>
      </c>
      <c r="K178" s="559" t="str">
        <f t="shared" si="55"/>
        <v/>
      </c>
      <c r="L178" s="559" t="str">
        <f t="shared" si="55"/>
        <v/>
      </c>
      <c r="M178" s="559" t="str">
        <f t="shared" si="55"/>
        <v/>
      </c>
      <c r="N178" s="559" t="str">
        <f t="shared" si="55"/>
        <v/>
      </c>
      <c r="O178" s="559" t="str">
        <f t="shared" si="55"/>
        <v/>
      </c>
      <c r="P178" s="559" t="str">
        <f t="shared" si="55"/>
        <v/>
      </c>
      <c r="Q178" s="559" t="str">
        <f t="shared" si="55"/>
        <v/>
      </c>
      <c r="R178" s="559" t="str">
        <f t="shared" si="55"/>
        <v/>
      </c>
      <c r="S178" s="559" t="str">
        <f t="shared" si="55"/>
        <v/>
      </c>
      <c r="T178" s="559" t="str">
        <f t="shared" si="55"/>
        <v/>
      </c>
      <c r="U178" s="559" t="str">
        <f t="shared" si="55"/>
        <v/>
      </c>
      <c r="V178" s="559" t="str">
        <f t="shared" si="55"/>
        <v/>
      </c>
      <c r="W178" s="560" t="str">
        <f t="shared" si="55"/>
        <v/>
      </c>
    </row>
    <row r="179" spans="1:23" ht="20.100000000000001" customHeight="1">
      <c r="A179" s="552" t="str">
        <f t="shared" si="55"/>
        <v/>
      </c>
      <c r="B179" s="553" t="str">
        <f t="shared" si="55"/>
        <v/>
      </c>
      <c r="C179" s="553" t="str">
        <f t="shared" si="55"/>
        <v/>
      </c>
      <c r="D179" s="553" t="str">
        <f t="shared" si="55"/>
        <v/>
      </c>
      <c r="E179" s="554" t="str">
        <f t="shared" si="55"/>
        <v/>
      </c>
      <c r="F179" s="561" t="str">
        <f t="shared" si="55"/>
        <v>PAZARTESİ</v>
      </c>
      <c r="G179" s="562" t="str">
        <f t="shared" si="55"/>
        <v/>
      </c>
      <c r="H179" s="563" t="str">
        <f t="shared" si="55"/>
        <v xml:space="preserve"> S A L I</v>
      </c>
      <c r="I179" s="564"/>
      <c r="J179" s="564"/>
      <c r="K179" s="565"/>
      <c r="L179" s="563" t="str">
        <f t="shared" si="55"/>
        <v>ÇARŞAMBA</v>
      </c>
      <c r="M179" s="564"/>
      <c r="N179" s="564"/>
      <c r="O179" s="565"/>
      <c r="P179" s="563" t="str">
        <f t="shared" si="55"/>
        <v xml:space="preserve">    PERŞEMBE</v>
      </c>
      <c r="Q179" s="564"/>
      <c r="R179" s="564"/>
      <c r="S179" s="565"/>
      <c r="T179" s="566" t="str">
        <f t="shared" si="55"/>
        <v xml:space="preserve"> C  U  M  A</v>
      </c>
      <c r="U179" s="567"/>
      <c r="V179" s="567"/>
      <c r="W179" s="568"/>
    </row>
    <row r="180" spans="1:23" ht="18" customHeight="1">
      <c r="A180" s="555" t="str">
        <f t="shared" si="55"/>
        <v/>
      </c>
      <c r="B180" s="556" t="str">
        <f t="shared" si="55"/>
        <v/>
      </c>
      <c r="C180" s="556" t="str">
        <f t="shared" si="55"/>
        <v/>
      </c>
      <c r="D180" s="556" t="str">
        <f t="shared" si="55"/>
        <v/>
      </c>
      <c r="E180" s="557" t="str">
        <f t="shared" si="55"/>
        <v/>
      </c>
      <c r="F180" s="203" t="str">
        <f t="shared" si="55"/>
        <v>T</v>
      </c>
      <c r="G180" s="202" t="str">
        <f t="shared" si="55"/>
        <v>U</v>
      </c>
      <c r="H180" s="543" t="str">
        <f t="shared" si="55"/>
        <v>T</v>
      </c>
      <c r="I180" s="541"/>
      <c r="J180" s="541" t="str">
        <f t="shared" ref="J180:J190" si="56">IF(J49="","",J49)</f>
        <v>U</v>
      </c>
      <c r="K180" s="542"/>
      <c r="L180" s="569" t="str">
        <f t="shared" ref="L180:L190" si="57">IF(L49="","",L49)</f>
        <v>T</v>
      </c>
      <c r="M180" s="570"/>
      <c r="N180" s="541" t="str">
        <f t="shared" ref="N180:N190" si="58">IF(N49="","",N49)</f>
        <v>U</v>
      </c>
      <c r="O180" s="542"/>
      <c r="P180" s="543" t="str">
        <f t="shared" ref="P180:P190" si="59">IF(P49="","",P49)</f>
        <v>T</v>
      </c>
      <c r="Q180" s="541"/>
      <c r="R180" s="541" t="str">
        <f>IF(R49="","",R49)</f>
        <v>U</v>
      </c>
      <c r="S180" s="542"/>
      <c r="T180" s="543" t="str">
        <f t="shared" ref="T180:T190" si="60">IF(T49="","",T49)</f>
        <v>T</v>
      </c>
      <c r="U180" s="541"/>
      <c r="V180" s="541" t="str">
        <f>IF(V49="","",V49)</f>
        <v>U</v>
      </c>
      <c r="W180" s="542"/>
    </row>
    <row r="181" spans="1:23" ht="18" customHeight="1">
      <c r="A181" s="544" t="str">
        <f t="shared" si="55"/>
        <v>BİRİNCİ ÖĞRETİM</v>
      </c>
      <c r="B181" s="545" t="str">
        <f t="shared" si="55"/>
        <v>08.30 - 09.15</v>
      </c>
      <c r="C181" s="545" t="str">
        <f t="shared" si="55"/>
        <v/>
      </c>
      <c r="D181" s="545" t="str">
        <f t="shared" si="55"/>
        <v/>
      </c>
      <c r="E181" s="546" t="str">
        <f t="shared" si="55"/>
        <v/>
      </c>
      <c r="F181" s="204" t="str">
        <f t="shared" si="55"/>
        <v>B</v>
      </c>
      <c r="G181" s="205" t="str">
        <f t="shared" si="55"/>
        <v/>
      </c>
      <c r="H181" s="547" t="str">
        <f t="shared" si="55"/>
        <v>D</v>
      </c>
      <c r="I181" s="548"/>
      <c r="J181" s="548" t="str">
        <f t="shared" si="56"/>
        <v/>
      </c>
      <c r="K181" s="549"/>
      <c r="L181" s="547" t="str">
        <f t="shared" si="57"/>
        <v>E</v>
      </c>
      <c r="M181" s="548"/>
      <c r="N181" s="548" t="str">
        <f t="shared" si="58"/>
        <v/>
      </c>
      <c r="O181" s="549"/>
      <c r="P181" s="547" t="str">
        <f t="shared" si="59"/>
        <v/>
      </c>
      <c r="Q181" s="548"/>
      <c r="R181" s="548" t="str">
        <f>IF(R50="","",R50)</f>
        <v>E</v>
      </c>
      <c r="S181" s="549"/>
      <c r="T181" s="547" t="str">
        <f t="shared" si="60"/>
        <v/>
      </c>
      <c r="U181" s="548"/>
      <c r="V181" s="548" t="str">
        <f>IF(V50="","",V50)</f>
        <v>F</v>
      </c>
      <c r="W181" s="549"/>
    </row>
    <row r="182" spans="1:23" ht="18" customHeight="1">
      <c r="A182" s="544" t="str">
        <f t="shared" si="55"/>
        <v/>
      </c>
      <c r="B182" s="545" t="str">
        <f t="shared" si="55"/>
        <v>09.25 - 10.10</v>
      </c>
      <c r="C182" s="545" t="str">
        <f t="shared" si="55"/>
        <v/>
      </c>
      <c r="D182" s="545" t="str">
        <f t="shared" si="55"/>
        <v/>
      </c>
      <c r="E182" s="546" t="str">
        <f t="shared" si="55"/>
        <v/>
      </c>
      <c r="F182" s="204" t="str">
        <f t="shared" si="55"/>
        <v>A</v>
      </c>
      <c r="G182" s="205" t="str">
        <f t="shared" si="55"/>
        <v/>
      </c>
      <c r="H182" s="547" t="str">
        <f t="shared" si="55"/>
        <v>D</v>
      </c>
      <c r="I182" s="548"/>
      <c r="J182" s="548" t="str">
        <f t="shared" si="56"/>
        <v/>
      </c>
      <c r="K182" s="549"/>
      <c r="L182" s="547" t="str">
        <f t="shared" si="57"/>
        <v>E</v>
      </c>
      <c r="M182" s="548"/>
      <c r="N182" s="548" t="str">
        <f t="shared" si="58"/>
        <v/>
      </c>
      <c r="O182" s="549"/>
      <c r="P182" s="547" t="str">
        <f t="shared" si="59"/>
        <v/>
      </c>
      <c r="Q182" s="548"/>
      <c r="R182" s="548" t="str">
        <f>IF(R51="","",R51)</f>
        <v>E</v>
      </c>
      <c r="S182" s="549"/>
      <c r="T182" s="547" t="str">
        <f t="shared" si="60"/>
        <v/>
      </c>
      <c r="U182" s="548"/>
      <c r="V182" s="548" t="str">
        <f>IF(V51="","",V51)</f>
        <v>G</v>
      </c>
      <c r="W182" s="549"/>
    </row>
    <row r="183" spans="1:23" ht="18" customHeight="1">
      <c r="A183" s="544" t="str">
        <f t="shared" si="55"/>
        <v/>
      </c>
      <c r="B183" s="545" t="str">
        <f t="shared" si="55"/>
        <v>10.20 - 11.05</v>
      </c>
      <c r="C183" s="545" t="str">
        <f t="shared" si="55"/>
        <v/>
      </c>
      <c r="D183" s="545" t="str">
        <f t="shared" si="55"/>
        <v/>
      </c>
      <c r="E183" s="546" t="str">
        <f t="shared" si="55"/>
        <v/>
      </c>
      <c r="F183" s="204" t="str">
        <f t="shared" si="55"/>
        <v>B</v>
      </c>
      <c r="G183" s="205" t="str">
        <f t="shared" si="55"/>
        <v/>
      </c>
      <c r="H183" s="547" t="str">
        <f t="shared" si="55"/>
        <v>D</v>
      </c>
      <c r="I183" s="548"/>
      <c r="J183" s="548" t="str">
        <f t="shared" si="56"/>
        <v/>
      </c>
      <c r="K183" s="549"/>
      <c r="L183" s="547" t="str">
        <f t="shared" si="57"/>
        <v>C</v>
      </c>
      <c r="M183" s="548"/>
      <c r="N183" s="548" t="str">
        <f t="shared" si="58"/>
        <v/>
      </c>
      <c r="O183" s="549"/>
      <c r="P183" s="547" t="str">
        <f t="shared" si="59"/>
        <v/>
      </c>
      <c r="Q183" s="548"/>
      <c r="R183" s="548" t="str">
        <f>IF(R52="","",R52)</f>
        <v>E</v>
      </c>
      <c r="S183" s="549"/>
      <c r="T183" s="547" t="str">
        <f t="shared" si="60"/>
        <v/>
      </c>
      <c r="U183" s="548"/>
      <c r="V183" s="548" t="str">
        <f>IF(V52="","",V52)</f>
        <v>G</v>
      </c>
      <c r="W183" s="549"/>
    </row>
    <row r="184" spans="1:23" ht="18" customHeight="1">
      <c r="A184" s="544" t="str">
        <f t="shared" si="55"/>
        <v/>
      </c>
      <c r="B184" s="545" t="str">
        <f t="shared" si="55"/>
        <v>11.15 - 12.00</v>
      </c>
      <c r="C184" s="545" t="str">
        <f t="shared" si="55"/>
        <v/>
      </c>
      <c r="D184" s="545" t="str">
        <f t="shared" si="55"/>
        <v/>
      </c>
      <c r="E184" s="546" t="str">
        <f t="shared" si="55"/>
        <v/>
      </c>
      <c r="F184" s="204" t="str">
        <f t="shared" si="55"/>
        <v>A</v>
      </c>
      <c r="G184" s="205" t="str">
        <f t="shared" si="55"/>
        <v/>
      </c>
      <c r="H184" s="547" t="str">
        <f t="shared" si="55"/>
        <v>C</v>
      </c>
      <c r="I184" s="548"/>
      <c r="J184" s="548" t="str">
        <f t="shared" si="56"/>
        <v/>
      </c>
      <c r="K184" s="549"/>
      <c r="L184" s="547" t="str">
        <f t="shared" si="57"/>
        <v>C</v>
      </c>
      <c r="M184" s="548"/>
      <c r="N184" s="548" t="str">
        <f t="shared" si="58"/>
        <v/>
      </c>
      <c r="O184" s="549"/>
      <c r="P184" s="547" t="str">
        <f t="shared" si="59"/>
        <v/>
      </c>
      <c r="Q184" s="548"/>
      <c r="R184" s="548" t="str">
        <f>IF(R53="","",R53)</f>
        <v>E</v>
      </c>
      <c r="S184" s="549"/>
      <c r="T184" s="547" t="str">
        <f t="shared" si="60"/>
        <v/>
      </c>
      <c r="U184" s="548"/>
      <c r="V184" s="548" t="str">
        <f t="shared" ref="V184:V189" si="61">IF(V53="","",V53)</f>
        <v>C</v>
      </c>
      <c r="W184" s="549"/>
    </row>
    <row r="185" spans="1:23" ht="18" customHeight="1">
      <c r="A185" s="544" t="str">
        <f t="shared" si="55"/>
        <v/>
      </c>
      <c r="B185" s="570" t="str">
        <f t="shared" si="55"/>
        <v>12.30 - 13.15</v>
      </c>
      <c r="C185" s="570" t="str">
        <f t="shared" si="55"/>
        <v/>
      </c>
      <c r="D185" s="570" t="str">
        <f t="shared" si="55"/>
        <v/>
      </c>
      <c r="E185" s="597" t="str">
        <f t="shared" si="55"/>
        <v/>
      </c>
      <c r="F185" s="571" t="str">
        <f t="shared" si="55"/>
        <v/>
      </c>
      <c r="G185" s="572"/>
      <c r="H185" s="571" t="str">
        <f t="shared" si="55"/>
        <v/>
      </c>
      <c r="I185" s="573"/>
      <c r="J185" s="573"/>
      <c r="K185" s="572"/>
      <c r="L185" s="571" t="str">
        <f t="shared" si="57"/>
        <v/>
      </c>
      <c r="M185" s="573"/>
      <c r="N185" s="573"/>
      <c r="O185" s="572"/>
      <c r="P185" s="571" t="str">
        <f t="shared" si="59"/>
        <v/>
      </c>
      <c r="Q185" s="573"/>
      <c r="R185" s="573"/>
      <c r="S185" s="572"/>
      <c r="T185" s="571" t="str">
        <f t="shared" si="60"/>
        <v/>
      </c>
      <c r="U185" s="573"/>
      <c r="V185" s="573"/>
      <c r="W185" s="572"/>
    </row>
    <row r="186" spans="1:23" ht="18" customHeight="1">
      <c r="A186" s="544" t="str">
        <f t="shared" si="55"/>
        <v/>
      </c>
      <c r="B186" s="545" t="str">
        <f t="shared" si="55"/>
        <v>13.25 - 14.10</v>
      </c>
      <c r="C186" s="545" t="str">
        <f t="shared" si="55"/>
        <v/>
      </c>
      <c r="D186" s="545" t="str">
        <f t="shared" si="55"/>
        <v/>
      </c>
      <c r="E186" s="546" t="str">
        <f t="shared" si="55"/>
        <v/>
      </c>
      <c r="F186" s="204" t="str">
        <f t="shared" si="55"/>
        <v>B</v>
      </c>
      <c r="G186" s="205" t="str">
        <f t="shared" si="55"/>
        <v/>
      </c>
      <c r="H186" s="547" t="str">
        <f t="shared" si="55"/>
        <v>D</v>
      </c>
      <c r="I186" s="548"/>
      <c r="J186" s="548" t="str">
        <f t="shared" si="56"/>
        <v/>
      </c>
      <c r="K186" s="549"/>
      <c r="L186" s="547" t="str">
        <f t="shared" si="57"/>
        <v>H</v>
      </c>
      <c r="M186" s="548"/>
      <c r="N186" s="548" t="str">
        <f t="shared" si="58"/>
        <v/>
      </c>
      <c r="O186" s="549"/>
      <c r="P186" s="547" t="str">
        <f t="shared" si="59"/>
        <v>G</v>
      </c>
      <c r="Q186" s="548"/>
      <c r="R186" s="548" t="str">
        <f>IF(R55="","",R55)</f>
        <v/>
      </c>
      <c r="S186" s="549"/>
      <c r="T186" s="547" t="str">
        <f t="shared" si="60"/>
        <v/>
      </c>
      <c r="U186" s="548"/>
      <c r="V186" s="548" t="str">
        <f t="shared" si="61"/>
        <v>H</v>
      </c>
      <c r="W186" s="549"/>
    </row>
    <row r="187" spans="1:23" ht="18" customHeight="1">
      <c r="A187" s="544" t="str">
        <f t="shared" si="55"/>
        <v/>
      </c>
      <c r="B187" s="545" t="str">
        <f t="shared" si="55"/>
        <v>14.20 - 15.05</v>
      </c>
      <c r="C187" s="545" t="str">
        <f t="shared" si="55"/>
        <v/>
      </c>
      <c r="D187" s="545" t="str">
        <f t="shared" si="55"/>
        <v/>
      </c>
      <c r="E187" s="546" t="str">
        <f t="shared" si="55"/>
        <v/>
      </c>
      <c r="F187" s="204" t="str">
        <f t="shared" si="55"/>
        <v>B</v>
      </c>
      <c r="G187" s="205" t="str">
        <f t="shared" si="55"/>
        <v/>
      </c>
      <c r="H187" s="547" t="str">
        <f t="shared" si="55"/>
        <v>D</v>
      </c>
      <c r="I187" s="548"/>
      <c r="J187" s="548" t="str">
        <f t="shared" si="56"/>
        <v/>
      </c>
      <c r="K187" s="549"/>
      <c r="L187" s="547" t="str">
        <f t="shared" si="57"/>
        <v>E</v>
      </c>
      <c r="M187" s="548"/>
      <c r="N187" s="548" t="str">
        <f t="shared" si="58"/>
        <v/>
      </c>
      <c r="O187" s="549"/>
      <c r="P187" s="547" t="str">
        <f t="shared" si="59"/>
        <v>F</v>
      </c>
      <c r="Q187" s="548"/>
      <c r="R187" s="548" t="str">
        <f>IF(R56="","",R56)</f>
        <v/>
      </c>
      <c r="S187" s="549"/>
      <c r="T187" s="547" t="str">
        <f t="shared" si="60"/>
        <v/>
      </c>
      <c r="U187" s="548"/>
      <c r="V187" s="548" t="str">
        <f t="shared" si="61"/>
        <v>H</v>
      </c>
      <c r="W187" s="549"/>
    </row>
    <row r="188" spans="1:23" ht="18" customHeight="1">
      <c r="A188" s="544" t="str">
        <f t="shared" si="55"/>
        <v/>
      </c>
      <c r="B188" s="545" t="str">
        <f t="shared" si="55"/>
        <v>15.15 - 16.00</v>
      </c>
      <c r="C188" s="545" t="str">
        <f t="shared" si="55"/>
        <v/>
      </c>
      <c r="D188" s="545" t="str">
        <f t="shared" si="55"/>
        <v/>
      </c>
      <c r="E188" s="546" t="str">
        <f t="shared" si="55"/>
        <v/>
      </c>
      <c r="F188" s="204" t="str">
        <f t="shared" si="55"/>
        <v/>
      </c>
      <c r="G188" s="205" t="str">
        <f t="shared" si="55"/>
        <v>B</v>
      </c>
      <c r="H188" s="547" t="str">
        <f t="shared" si="55"/>
        <v/>
      </c>
      <c r="I188" s="548"/>
      <c r="J188" s="548" t="str">
        <f t="shared" si="56"/>
        <v>D</v>
      </c>
      <c r="K188" s="549"/>
      <c r="L188" s="547" t="str">
        <f t="shared" si="57"/>
        <v>E</v>
      </c>
      <c r="M188" s="548"/>
      <c r="N188" s="548" t="str">
        <f t="shared" si="58"/>
        <v/>
      </c>
      <c r="O188" s="549"/>
      <c r="P188" s="547" t="str">
        <f t="shared" si="59"/>
        <v/>
      </c>
      <c r="Q188" s="548"/>
      <c r="R188" s="548" t="str">
        <f>IF(R57="","",R57)</f>
        <v>F</v>
      </c>
      <c r="S188" s="549"/>
      <c r="T188" s="547" t="str">
        <f t="shared" si="60"/>
        <v/>
      </c>
      <c r="U188" s="548"/>
      <c r="V188" s="548" t="str">
        <f t="shared" si="61"/>
        <v>C</v>
      </c>
      <c r="W188" s="549"/>
    </row>
    <row r="189" spans="1:23" ht="18" customHeight="1">
      <c r="A189" s="544" t="str">
        <f t="shared" si="55"/>
        <v/>
      </c>
      <c r="B189" s="545" t="str">
        <f t="shared" si="55"/>
        <v>16.10 - 16.55</v>
      </c>
      <c r="C189" s="545" t="str">
        <f t="shared" si="55"/>
        <v/>
      </c>
      <c r="D189" s="545" t="str">
        <f t="shared" si="55"/>
        <v/>
      </c>
      <c r="E189" s="546" t="str">
        <f t="shared" si="55"/>
        <v/>
      </c>
      <c r="F189" s="204" t="str">
        <f t="shared" si="55"/>
        <v/>
      </c>
      <c r="G189" s="205" t="str">
        <f t="shared" si="55"/>
        <v>B</v>
      </c>
      <c r="H189" s="547" t="str">
        <f t="shared" si="55"/>
        <v/>
      </c>
      <c r="I189" s="548"/>
      <c r="J189" s="548" t="str">
        <f t="shared" si="56"/>
        <v>D</v>
      </c>
      <c r="K189" s="549"/>
      <c r="L189" s="547" t="str">
        <f t="shared" si="57"/>
        <v>E</v>
      </c>
      <c r="M189" s="548"/>
      <c r="N189" s="548" t="str">
        <f t="shared" si="58"/>
        <v/>
      </c>
      <c r="O189" s="549"/>
      <c r="P189" s="547" t="str">
        <f t="shared" si="59"/>
        <v/>
      </c>
      <c r="Q189" s="548"/>
      <c r="R189" s="548" t="str">
        <f>IF(R58="","",R58)</f>
        <v>F</v>
      </c>
      <c r="S189" s="549"/>
      <c r="T189" s="547" t="str">
        <f t="shared" si="60"/>
        <v/>
      </c>
      <c r="U189" s="548"/>
      <c r="V189" s="548" t="str">
        <f t="shared" si="61"/>
        <v>C</v>
      </c>
      <c r="W189" s="549"/>
    </row>
    <row r="190" spans="1:23" ht="18" customHeight="1" thickBot="1">
      <c r="A190" s="466" t="str">
        <f>IF(A59="","",A59)</f>
        <v>GENEL TOPLAM</v>
      </c>
      <c r="B190" s="468" t="e">
        <f>IF(#REF!="","",#REF!)</f>
        <v>#REF!</v>
      </c>
      <c r="C190" s="468" t="e">
        <f>IF(#REF!="","",#REF!)</f>
        <v>#REF!</v>
      </c>
      <c r="D190" s="468" t="e">
        <f>IF(#REF!="","",#REF!)</f>
        <v>#REF!</v>
      </c>
      <c r="E190" s="469" t="e">
        <f>IF(#REF!="","",#REF!)</f>
        <v>#REF!</v>
      </c>
      <c r="F190" s="40">
        <f>IF(F59="","",F59)</f>
        <v>6</v>
      </c>
      <c r="G190" s="39">
        <f>IF(G59="","",G59)</f>
        <v>2</v>
      </c>
      <c r="H190" s="578">
        <f>IF(H59="","",H59)</f>
        <v>6</v>
      </c>
      <c r="I190" s="579"/>
      <c r="J190" s="579">
        <f t="shared" si="56"/>
        <v>2</v>
      </c>
      <c r="K190" s="580"/>
      <c r="L190" s="578">
        <f t="shared" si="57"/>
        <v>8</v>
      </c>
      <c r="M190" s="579"/>
      <c r="N190" s="579">
        <f t="shared" si="58"/>
        <v>0</v>
      </c>
      <c r="O190" s="580"/>
      <c r="P190" s="578">
        <f t="shared" si="59"/>
        <v>2</v>
      </c>
      <c r="Q190" s="579"/>
      <c r="R190" s="579">
        <f>IF(R59="","",R59)</f>
        <v>6</v>
      </c>
      <c r="S190" s="580"/>
      <c r="T190" s="578">
        <f t="shared" si="60"/>
        <v>0</v>
      </c>
      <c r="U190" s="579"/>
      <c r="V190" s="579">
        <f>IF(V59="","",V59)</f>
        <v>8</v>
      </c>
      <c r="W190" s="580"/>
    </row>
    <row r="191" spans="1:23" ht="9.9499999999999993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</row>
    <row r="192" spans="1:23" ht="15.75">
      <c r="A192" s="575" t="str">
        <f>IF(A61="","",A61)</f>
        <v>06.01.2020 - 10.01.2020</v>
      </c>
      <c r="B192" s="575"/>
      <c r="C192" s="575"/>
      <c r="D192" s="575"/>
      <c r="E192" s="575"/>
      <c r="F192" s="575"/>
      <c r="G192" s="582" t="str">
        <f>IF(G61="","",G61)</f>
        <v xml:space="preserve">Tarihleri arasında bir haftalık dönemde </v>
      </c>
      <c r="H192" s="582"/>
      <c r="I192" s="582"/>
      <c r="J192" s="582"/>
      <c r="K192" s="582"/>
      <c r="L192" s="582"/>
      <c r="M192" s="582"/>
      <c r="N192" s="582"/>
      <c r="O192" s="582"/>
      <c r="P192" s="582"/>
      <c r="Q192" s="81">
        <f>IF(Q61="","",Q61)</f>
        <v>20</v>
      </c>
      <c r="R192" s="583" t="str">
        <f>IF(R61="","",R61)</f>
        <v xml:space="preserve"> Saat ek ders yapılmıştır.</v>
      </c>
      <c r="S192" s="583"/>
      <c r="T192" s="583"/>
      <c r="U192" s="583"/>
      <c r="V192" s="583"/>
      <c r="W192" s="583"/>
    </row>
    <row r="193" spans="1:23" ht="20.100000000000001" customHeight="1">
      <c r="A193" s="575" t="str">
        <f>IF(A62="","",A62)</f>
        <v>Bilgilerin  doğru  olduğunu  kabul  ediyorum  ve  onaylıyorum.</v>
      </c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6">
        <f ca="1">TODAY()</f>
        <v>44364</v>
      </c>
      <c r="S193" s="577"/>
      <c r="T193" s="577"/>
      <c r="U193" s="577"/>
      <c r="V193" s="577"/>
      <c r="W193" s="68"/>
    </row>
    <row r="194" spans="1:23" ht="20.100000000000001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0"/>
      <c r="S194" s="81"/>
      <c r="T194" s="81"/>
      <c r="U194" s="81"/>
      <c r="V194" s="81"/>
      <c r="W194" s="68"/>
    </row>
    <row r="195" spans="1:23" ht="15" customHeight="1">
      <c r="A195" s="574" t="str">
        <f>IF(A64="","",A64)</f>
        <v>Doç.Dr. İsmail Necati HAKYEMEZ</v>
      </c>
      <c r="B195" s="574"/>
      <c r="C195" s="574"/>
      <c r="D195" s="574"/>
      <c r="E195" s="574"/>
      <c r="F195" s="574"/>
      <c r="G195" s="574"/>
      <c r="H195" s="574" t="str">
        <f>IF(H64="","",H64)</f>
        <v>Doç.Dr. İsmail Necati HAKYEMEZ</v>
      </c>
      <c r="I195" s="574"/>
      <c r="J195" s="574"/>
      <c r="K195" s="574"/>
      <c r="L195" s="574"/>
      <c r="M195" s="574"/>
      <c r="N195" s="574"/>
      <c r="O195" s="574"/>
      <c r="P195" s="574"/>
      <c r="Q195" s="574"/>
      <c r="R195" s="574" t="str">
        <f>IF(R64="","",R64)</f>
        <v>Prof.Dr. Ali Engin ULUSAL</v>
      </c>
      <c r="S195" s="574"/>
      <c r="T195" s="574"/>
      <c r="U195" s="574"/>
      <c r="V195" s="574"/>
      <c r="W195" s="574"/>
    </row>
    <row r="196" spans="1:23" ht="15" customHeight="1">
      <c r="A196" s="574" t="str">
        <f>IF(A65="","",A65)</f>
        <v>Öğretim Üyesi</v>
      </c>
      <c r="B196" s="574"/>
      <c r="C196" s="574"/>
      <c r="D196" s="574"/>
      <c r="E196" s="574"/>
      <c r="F196" s="574"/>
      <c r="G196" s="574"/>
      <c r="H196" s="574" t="str">
        <f>IF(H65="","",H65)</f>
        <v xml:space="preserve"> Anabilim Dalı Başkanı</v>
      </c>
      <c r="I196" s="574"/>
      <c r="J196" s="574"/>
      <c r="K196" s="574"/>
      <c r="L196" s="574"/>
      <c r="M196" s="574"/>
      <c r="N196" s="574"/>
      <c r="O196" s="574"/>
      <c r="P196" s="574"/>
      <c r="Q196" s="574"/>
      <c r="R196" s="581" t="str">
        <f>IF(R65="","",R65)</f>
        <v>Dekan</v>
      </c>
      <c r="S196" s="581"/>
      <c r="T196" s="581"/>
      <c r="U196" s="581"/>
      <c r="V196" s="581"/>
      <c r="W196" s="581"/>
    </row>
    <row r="197" spans="1:23" ht="15" customHeight="1">
      <c r="A197" s="69"/>
      <c r="B197" s="574"/>
      <c r="C197" s="574"/>
      <c r="D197" s="574"/>
      <c r="E197" s="574"/>
      <c r="F197" s="574"/>
      <c r="G197" s="574"/>
      <c r="H197" s="36"/>
      <c r="I197" s="246"/>
      <c r="J197" s="246"/>
      <c r="K197" s="246"/>
      <c r="L197" s="246"/>
      <c r="M197" s="246"/>
      <c r="N197" s="246"/>
      <c r="O197" s="246"/>
      <c r="P197" s="36"/>
      <c r="Q197" s="246"/>
      <c r="R197" s="246"/>
      <c r="S197" s="246"/>
      <c r="T197" s="246"/>
      <c r="U197" s="246"/>
      <c r="V197" s="246"/>
      <c r="W197" s="70"/>
    </row>
    <row r="198" spans="1:23" ht="15.75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1"/>
    </row>
    <row r="199" spans="1:23" ht="15.75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</row>
    <row r="200" spans="1:2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5"/>
      <c r="Q200" s="34"/>
      <c r="R200" s="34"/>
      <c r="S200" s="34"/>
      <c r="T200" s="34"/>
      <c r="U200" s="34"/>
      <c r="V200" s="34"/>
      <c r="W200" s="34"/>
    </row>
    <row r="201" spans="1:2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</row>
    <row r="202" spans="1:2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</row>
    <row r="203" spans="1:2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</row>
    <row r="204" spans="1:2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</row>
    <row r="205" spans="1:2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</row>
    <row r="206" spans="1:2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</row>
    <row r="207" spans="1:2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</row>
  </sheetData>
  <sheetProtection algorithmName="SHA-512" hashValue="gyAlrMVD2Cc0Z8Sg0jbPUl3aoUVcZHWCEi3BxcAGWViLU5RvvgahK656ub/JfWaYb4wvkGeceKNeDT26XHZWQw==" saltValue="xGv28jhY2RdJz8Mqo/KY9w==" spinCount="100000" sheet="1" objects="1" scenarios="1"/>
  <sortState ref="AL17:AN21">
    <sortCondition ref="AL17"/>
  </sortState>
  <mergeCells count="586">
    <mergeCell ref="A42:D42"/>
    <mergeCell ref="A28:A37"/>
    <mergeCell ref="N40:S40"/>
    <mergeCell ref="T40:W41"/>
    <mergeCell ref="A39:W39"/>
    <mergeCell ref="T37:U37"/>
    <mergeCell ref="B37:S37"/>
    <mergeCell ref="P35:S35"/>
    <mergeCell ref="P36:S36"/>
    <mergeCell ref="P33:S33"/>
    <mergeCell ref="P34:S34"/>
    <mergeCell ref="N41:P41"/>
    <mergeCell ref="A38:S38"/>
    <mergeCell ref="T38:U38"/>
    <mergeCell ref="V32:W32"/>
    <mergeCell ref="D30:O30"/>
    <mergeCell ref="T29:U29"/>
    <mergeCell ref="T31:U31"/>
    <mergeCell ref="V38:W38"/>
    <mergeCell ref="P147:S147"/>
    <mergeCell ref="A142:J142"/>
    <mergeCell ref="A141:D141"/>
    <mergeCell ref="R140:W140"/>
    <mergeCell ref="H136:N136"/>
    <mergeCell ref="A64:G64"/>
    <mergeCell ref="L57:M57"/>
    <mergeCell ref="N57:O57"/>
    <mergeCell ref="B55:E55"/>
    <mergeCell ref="H55:I55"/>
    <mergeCell ref="J55:K55"/>
    <mergeCell ref="B56:E56"/>
    <mergeCell ref="H56:I56"/>
    <mergeCell ref="J56:K56"/>
    <mergeCell ref="L56:M56"/>
    <mergeCell ref="N56:O56"/>
    <mergeCell ref="B57:E57"/>
    <mergeCell ref="H64:P64"/>
    <mergeCell ref="A61:F61"/>
    <mergeCell ref="B58:E58"/>
    <mergeCell ref="N58:O58"/>
    <mergeCell ref="P58:Q58"/>
    <mergeCell ref="L55:M55"/>
    <mergeCell ref="V58:W58"/>
    <mergeCell ref="N55:O55"/>
    <mergeCell ref="A139:D139"/>
    <mergeCell ref="E139:L139"/>
    <mergeCell ref="M139:Q139"/>
    <mergeCell ref="A140:D140"/>
    <mergeCell ref="E140:L140"/>
    <mergeCell ref="E141:G141"/>
    <mergeCell ref="L141:O141"/>
    <mergeCell ref="T141:W141"/>
    <mergeCell ref="P141:S141"/>
    <mergeCell ref="H141:K141"/>
    <mergeCell ref="R139:W139"/>
    <mergeCell ref="R138:W138"/>
    <mergeCell ref="R57:S57"/>
    <mergeCell ref="R55:S55"/>
    <mergeCell ref="T58:U58"/>
    <mergeCell ref="L59:M59"/>
    <mergeCell ref="N59:O59"/>
    <mergeCell ref="V57:W57"/>
    <mergeCell ref="T59:U59"/>
    <mergeCell ref="T188:U188"/>
    <mergeCell ref="V188:W188"/>
    <mergeCell ref="B186:E186"/>
    <mergeCell ref="A65:G65"/>
    <mergeCell ref="A134:W134"/>
    <mergeCell ref="R188:S188"/>
    <mergeCell ref="B185:E185"/>
    <mergeCell ref="B187:E187"/>
    <mergeCell ref="H187:I187"/>
    <mergeCell ref="A147:B147"/>
    <mergeCell ref="P183:Q183"/>
    <mergeCell ref="R183:S183"/>
    <mergeCell ref="T183:U183"/>
    <mergeCell ref="V183:W183"/>
    <mergeCell ref="J187:K187"/>
    <mergeCell ref="D150:O150"/>
    <mergeCell ref="H65:P65"/>
    <mergeCell ref="R65:W65"/>
    <mergeCell ref="A132:W132"/>
    <mergeCell ref="A133:W133"/>
    <mergeCell ref="E138:L138"/>
    <mergeCell ref="A135:W135"/>
    <mergeCell ref="A138:D138"/>
    <mergeCell ref="D147:O147"/>
    <mergeCell ref="P148:S148"/>
    <mergeCell ref="R61:W61"/>
    <mergeCell ref="G61:P61"/>
    <mergeCell ref="V59:W59"/>
    <mergeCell ref="T55:U55"/>
    <mergeCell ref="V55:W55"/>
    <mergeCell ref="T53:U53"/>
    <mergeCell ref="V53:W53"/>
    <mergeCell ref="R56:S56"/>
    <mergeCell ref="T56:U56"/>
    <mergeCell ref="V56:W56"/>
    <mergeCell ref="A62:Q62"/>
    <mergeCell ref="M138:Q138"/>
    <mergeCell ref="A143:J143"/>
    <mergeCell ref="L142:U142"/>
    <mergeCell ref="V142:W142"/>
    <mergeCell ref="L143:O143"/>
    <mergeCell ref="P143:W143"/>
    <mergeCell ref="A146:S146"/>
    <mergeCell ref="T146:W146"/>
    <mergeCell ref="T147:U147"/>
    <mergeCell ref="V147:W147"/>
    <mergeCell ref="A50:A58"/>
    <mergeCell ref="B53:E53"/>
    <mergeCell ref="A196:G196"/>
    <mergeCell ref="H195:Q195"/>
    <mergeCell ref="R195:W195"/>
    <mergeCell ref="H196:Q196"/>
    <mergeCell ref="R196:W196"/>
    <mergeCell ref="D157:O157"/>
    <mergeCell ref="D159:O159"/>
    <mergeCell ref="D160:O160"/>
    <mergeCell ref="D161:O161"/>
    <mergeCell ref="A192:F192"/>
    <mergeCell ref="G192:P192"/>
    <mergeCell ref="R192:W192"/>
    <mergeCell ref="A195:G195"/>
    <mergeCell ref="R187:S187"/>
    <mergeCell ref="T187:U187"/>
    <mergeCell ref="V187:W187"/>
    <mergeCell ref="B188:E188"/>
    <mergeCell ref="T189:U189"/>
    <mergeCell ref="V189:W189"/>
    <mergeCell ref="J188:K188"/>
    <mergeCell ref="L188:M188"/>
    <mergeCell ref="N188:O188"/>
    <mergeCell ref="P188:Q188"/>
    <mergeCell ref="L187:M187"/>
    <mergeCell ref="B197:G197"/>
    <mergeCell ref="I197:O197"/>
    <mergeCell ref="Q197:V197"/>
    <mergeCell ref="A193:Q193"/>
    <mergeCell ref="R193:V193"/>
    <mergeCell ref="A190:E190"/>
    <mergeCell ref="A145:W145"/>
    <mergeCell ref="H190:I190"/>
    <mergeCell ref="J190:K190"/>
    <mergeCell ref="L190:M190"/>
    <mergeCell ref="N190:O190"/>
    <mergeCell ref="P190:Q190"/>
    <mergeCell ref="R190:S190"/>
    <mergeCell ref="T190:U190"/>
    <mergeCell ref="V190:W190"/>
    <mergeCell ref="B189:E189"/>
    <mergeCell ref="H189:I189"/>
    <mergeCell ref="J189:K189"/>
    <mergeCell ref="L189:M189"/>
    <mergeCell ref="N189:O189"/>
    <mergeCell ref="P189:Q189"/>
    <mergeCell ref="R189:S189"/>
    <mergeCell ref="V186:W186"/>
    <mergeCell ref="H188:I188"/>
    <mergeCell ref="N187:O187"/>
    <mergeCell ref="H186:I186"/>
    <mergeCell ref="J186:K186"/>
    <mergeCell ref="L186:M186"/>
    <mergeCell ref="J184:K184"/>
    <mergeCell ref="L184:M184"/>
    <mergeCell ref="N184:O184"/>
    <mergeCell ref="N186:O186"/>
    <mergeCell ref="P186:Q186"/>
    <mergeCell ref="P187:Q187"/>
    <mergeCell ref="H185:K185"/>
    <mergeCell ref="L185:O185"/>
    <mergeCell ref="P185:S185"/>
    <mergeCell ref="R186:S186"/>
    <mergeCell ref="T186:U186"/>
    <mergeCell ref="B184:E184"/>
    <mergeCell ref="H184:I184"/>
    <mergeCell ref="V181:W181"/>
    <mergeCell ref="B182:E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P184:Q184"/>
    <mergeCell ref="R184:S184"/>
    <mergeCell ref="T184:U184"/>
    <mergeCell ref="V184:W184"/>
    <mergeCell ref="B183:E183"/>
    <mergeCell ref="H183:I183"/>
    <mergeCell ref="J183:K183"/>
    <mergeCell ref="L183:M183"/>
    <mergeCell ref="N183:O183"/>
    <mergeCell ref="F185:G185"/>
    <mergeCell ref="T185:W185"/>
    <mergeCell ref="N180:O180"/>
    <mergeCell ref="P180:Q180"/>
    <mergeCell ref="R180:S180"/>
    <mergeCell ref="T180:U180"/>
    <mergeCell ref="V180:W180"/>
    <mergeCell ref="A181:A189"/>
    <mergeCell ref="B181:E181"/>
    <mergeCell ref="H181:I181"/>
    <mergeCell ref="J181:K181"/>
    <mergeCell ref="L181:M181"/>
    <mergeCell ref="A178:E180"/>
    <mergeCell ref="F178:W178"/>
    <mergeCell ref="F179:G179"/>
    <mergeCell ref="H179:K179"/>
    <mergeCell ref="L179:O179"/>
    <mergeCell ref="P179:S179"/>
    <mergeCell ref="T179:W179"/>
    <mergeCell ref="H180:I180"/>
    <mergeCell ref="J180:K180"/>
    <mergeCell ref="L180:M180"/>
    <mergeCell ref="N181:O181"/>
    <mergeCell ref="P181:Q181"/>
    <mergeCell ref="R181:S181"/>
    <mergeCell ref="T181:U181"/>
    <mergeCell ref="T175:W175"/>
    <mergeCell ref="A176:D176"/>
    <mergeCell ref="E176:G176"/>
    <mergeCell ref="H176:J176"/>
    <mergeCell ref="K176:M176"/>
    <mergeCell ref="N176:P176"/>
    <mergeCell ref="Q176:S176"/>
    <mergeCell ref="T176:W176"/>
    <mergeCell ref="A175:D175"/>
    <mergeCell ref="E175:G175"/>
    <mergeCell ref="H175:J175"/>
    <mergeCell ref="K175:M175"/>
    <mergeCell ref="N175:P175"/>
    <mergeCell ref="Q175:S175"/>
    <mergeCell ref="P159:S159"/>
    <mergeCell ref="P164:S164"/>
    <mergeCell ref="A174:D174"/>
    <mergeCell ref="E174:G174"/>
    <mergeCell ref="H174:J174"/>
    <mergeCell ref="K174:M174"/>
    <mergeCell ref="N174:P174"/>
    <mergeCell ref="Q174:S174"/>
    <mergeCell ref="T174:W174"/>
    <mergeCell ref="H172:J172"/>
    <mergeCell ref="K172:M172"/>
    <mergeCell ref="N172:P172"/>
    <mergeCell ref="Q172:S172"/>
    <mergeCell ref="A173:D173"/>
    <mergeCell ref="E173:G173"/>
    <mergeCell ref="H173:J173"/>
    <mergeCell ref="K173:M173"/>
    <mergeCell ref="N173:P173"/>
    <mergeCell ref="Q173:S173"/>
    <mergeCell ref="T173:W173"/>
    <mergeCell ref="P165:S165"/>
    <mergeCell ref="P166:S166"/>
    <mergeCell ref="P167:S167"/>
    <mergeCell ref="D162:O162"/>
    <mergeCell ref="T168:U168"/>
    <mergeCell ref="V168:W168"/>
    <mergeCell ref="V160:W160"/>
    <mergeCell ref="V161:W161"/>
    <mergeCell ref="V162:W162"/>
    <mergeCell ref="P160:S160"/>
    <mergeCell ref="P161:S161"/>
    <mergeCell ref="P162:S162"/>
    <mergeCell ref="T160:U160"/>
    <mergeCell ref="B168:S168"/>
    <mergeCell ref="T163:U163"/>
    <mergeCell ref="T164:U164"/>
    <mergeCell ref="T165:U165"/>
    <mergeCell ref="T166:U166"/>
    <mergeCell ref="T167:U167"/>
    <mergeCell ref="V163:W163"/>
    <mergeCell ref="B158:S158"/>
    <mergeCell ref="T161:U161"/>
    <mergeCell ref="A171:D172"/>
    <mergeCell ref="E171:G171"/>
    <mergeCell ref="H171:M171"/>
    <mergeCell ref="N171:S171"/>
    <mergeCell ref="T171:W172"/>
    <mergeCell ref="E172:G172"/>
    <mergeCell ref="V165:W165"/>
    <mergeCell ref="V164:W164"/>
    <mergeCell ref="V166:W166"/>
    <mergeCell ref="V167:W167"/>
    <mergeCell ref="D163:O163"/>
    <mergeCell ref="D164:O164"/>
    <mergeCell ref="D165:O165"/>
    <mergeCell ref="D166:O166"/>
    <mergeCell ref="D167:O167"/>
    <mergeCell ref="P163:S163"/>
    <mergeCell ref="T162:U162"/>
    <mergeCell ref="A169:S169"/>
    <mergeCell ref="T169:U169"/>
    <mergeCell ref="V169:W169"/>
    <mergeCell ref="A170:W170"/>
    <mergeCell ref="A159:A168"/>
    <mergeCell ref="T159:U159"/>
    <mergeCell ref="T158:U158"/>
    <mergeCell ref="D156:O156"/>
    <mergeCell ref="P156:S156"/>
    <mergeCell ref="T156:U156"/>
    <mergeCell ref="V156:W156"/>
    <mergeCell ref="A148:A158"/>
    <mergeCell ref="P155:S155"/>
    <mergeCell ref="T150:U150"/>
    <mergeCell ref="V150:W150"/>
    <mergeCell ref="T157:U157"/>
    <mergeCell ref="D151:O151"/>
    <mergeCell ref="V157:W157"/>
    <mergeCell ref="V158:W158"/>
    <mergeCell ref="V148:W148"/>
    <mergeCell ref="P149:S149"/>
    <mergeCell ref="T149:U149"/>
    <mergeCell ref="V149:W149"/>
    <mergeCell ref="T152:U152"/>
    <mergeCell ref="V152:W152"/>
    <mergeCell ref="P153:S153"/>
    <mergeCell ref="T153:U153"/>
    <mergeCell ref="P157:S157"/>
    <mergeCell ref="P151:S151"/>
    <mergeCell ref="V155:W155"/>
    <mergeCell ref="D152:O152"/>
    <mergeCell ref="D153:O153"/>
    <mergeCell ref="D154:O154"/>
    <mergeCell ref="V154:W154"/>
    <mergeCell ref="P152:S152"/>
    <mergeCell ref="P154:S154"/>
    <mergeCell ref="D155:O155"/>
    <mergeCell ref="V153:W153"/>
    <mergeCell ref="T154:U154"/>
    <mergeCell ref="T151:U151"/>
    <mergeCell ref="V151:W151"/>
    <mergeCell ref="P150:S150"/>
    <mergeCell ref="D149:O149"/>
    <mergeCell ref="D148:O148"/>
    <mergeCell ref="R64:W64"/>
    <mergeCell ref="T148:U148"/>
    <mergeCell ref="H53:I53"/>
    <mergeCell ref="J53:K53"/>
    <mergeCell ref="A59:E59"/>
    <mergeCell ref="H59:I59"/>
    <mergeCell ref="J59:K59"/>
    <mergeCell ref="R59:S59"/>
    <mergeCell ref="B54:E54"/>
    <mergeCell ref="H58:I58"/>
    <mergeCell ref="J58:K58"/>
    <mergeCell ref="L53:M53"/>
    <mergeCell ref="N53:O53"/>
    <mergeCell ref="P56:Q56"/>
    <mergeCell ref="H57:I57"/>
    <mergeCell ref="J57:K57"/>
    <mergeCell ref="R58:S58"/>
    <mergeCell ref="P59:Q59"/>
    <mergeCell ref="P57:Q57"/>
    <mergeCell ref="P12:W12"/>
    <mergeCell ref="L11:U11"/>
    <mergeCell ref="A10:D10"/>
    <mergeCell ref="T10:W10"/>
    <mergeCell ref="H10:K10"/>
    <mergeCell ref="E10:G10"/>
    <mergeCell ref="P10:S10"/>
    <mergeCell ref="V16:W16"/>
    <mergeCell ref="L10:O10"/>
    <mergeCell ref="A16:B16"/>
    <mergeCell ref="A11:J11"/>
    <mergeCell ref="A12:J12"/>
    <mergeCell ref="L12:O12"/>
    <mergeCell ref="V11:W11"/>
    <mergeCell ref="T15:W15"/>
    <mergeCell ref="A14:W14"/>
    <mergeCell ref="A15:S15"/>
    <mergeCell ref="D16:O16"/>
    <mergeCell ref="T16:U16"/>
    <mergeCell ref="A17:A27"/>
    <mergeCell ref="V19:W19"/>
    <mergeCell ref="P20:S20"/>
    <mergeCell ref="V18:W18"/>
    <mergeCell ref="D20:O20"/>
    <mergeCell ref="P30:S30"/>
    <mergeCell ref="V23:W23"/>
    <mergeCell ref="V27:W27"/>
    <mergeCell ref="P23:S23"/>
    <mergeCell ref="D29:O29"/>
    <mergeCell ref="T27:U27"/>
    <mergeCell ref="P28:S28"/>
    <mergeCell ref="P24:S24"/>
    <mergeCell ref="P26:S26"/>
    <mergeCell ref="B27:S27"/>
    <mergeCell ref="D25:O25"/>
    <mergeCell ref="P25:S25"/>
    <mergeCell ref="T25:U25"/>
    <mergeCell ref="V25:W25"/>
    <mergeCell ref="P29:S29"/>
    <mergeCell ref="T20:U20"/>
    <mergeCell ref="V20:W20"/>
    <mergeCell ref="P17:S17"/>
    <mergeCell ref="T17:U17"/>
    <mergeCell ref="V17:W17"/>
    <mergeCell ref="P18:S18"/>
    <mergeCell ref="V37:W37"/>
    <mergeCell ref="D23:O23"/>
    <mergeCell ref="D24:O24"/>
    <mergeCell ref="D28:O28"/>
    <mergeCell ref="P22:S22"/>
    <mergeCell ref="P21:S21"/>
    <mergeCell ref="T28:U28"/>
    <mergeCell ref="D36:O36"/>
    <mergeCell ref="P19:S19"/>
    <mergeCell ref="T19:U19"/>
    <mergeCell ref="T21:U21"/>
    <mergeCell ref="V21:W21"/>
    <mergeCell ref="T22:U22"/>
    <mergeCell ref="V22:W22"/>
    <mergeCell ref="T32:U32"/>
    <mergeCell ref="T23:U23"/>
    <mergeCell ref="D21:O21"/>
    <mergeCell ref="Q1:R1"/>
    <mergeCell ref="S1:V1"/>
    <mergeCell ref="A2:W2"/>
    <mergeCell ref="M9:Q9"/>
    <mergeCell ref="G6:P6"/>
    <mergeCell ref="A8:D8"/>
    <mergeCell ref="E9:L9"/>
    <mergeCell ref="M8:Q8"/>
    <mergeCell ref="R8:W8"/>
    <mergeCell ref="A9:D9"/>
    <mergeCell ref="R9:W9"/>
    <mergeCell ref="A3:W3"/>
    <mergeCell ref="A4:W4"/>
    <mergeCell ref="H5:N5"/>
    <mergeCell ref="E8:L8"/>
    <mergeCell ref="A7:D7"/>
    <mergeCell ref="E7:L7"/>
    <mergeCell ref="M7:Q7"/>
    <mergeCell ref="R7:W7"/>
    <mergeCell ref="N43:P43"/>
    <mergeCell ref="D26:O26"/>
    <mergeCell ref="P16:S16"/>
    <mergeCell ref="D17:O17"/>
    <mergeCell ref="D18:O18"/>
    <mergeCell ref="D19:O19"/>
    <mergeCell ref="T24:U24"/>
    <mergeCell ref="T26:U26"/>
    <mergeCell ref="D22:O22"/>
    <mergeCell ref="T18:U18"/>
    <mergeCell ref="E42:G42"/>
    <mergeCell ref="E43:G43"/>
    <mergeCell ref="D32:O32"/>
    <mergeCell ref="D31:O31"/>
    <mergeCell ref="P31:S31"/>
    <mergeCell ref="P32:S32"/>
    <mergeCell ref="E41:G41"/>
    <mergeCell ref="K43:M43"/>
    <mergeCell ref="H42:J42"/>
    <mergeCell ref="N42:P42"/>
    <mergeCell ref="A43:D43"/>
    <mergeCell ref="H41:J41"/>
    <mergeCell ref="K41:M41"/>
    <mergeCell ref="Q41:S41"/>
    <mergeCell ref="B51:E51"/>
    <mergeCell ref="H51:I51"/>
    <mergeCell ref="J51:K51"/>
    <mergeCell ref="L51:M51"/>
    <mergeCell ref="R50:S50"/>
    <mergeCell ref="V51:W51"/>
    <mergeCell ref="B52:E52"/>
    <mergeCell ref="H52:I52"/>
    <mergeCell ref="J52:K52"/>
    <mergeCell ref="L52:M52"/>
    <mergeCell ref="N52:O52"/>
    <mergeCell ref="P52:Q52"/>
    <mergeCell ref="R52:S52"/>
    <mergeCell ref="T52:U52"/>
    <mergeCell ref="V52:W52"/>
    <mergeCell ref="N51:O51"/>
    <mergeCell ref="H50:I50"/>
    <mergeCell ref="J50:K50"/>
    <mergeCell ref="L50:M50"/>
    <mergeCell ref="N50:O50"/>
    <mergeCell ref="A47:E49"/>
    <mergeCell ref="F47:W47"/>
    <mergeCell ref="F48:G48"/>
    <mergeCell ref="H49:I49"/>
    <mergeCell ref="J49:K49"/>
    <mergeCell ref="Q44:S44"/>
    <mergeCell ref="B50:E50"/>
    <mergeCell ref="K44:M44"/>
    <mergeCell ref="P50:Q50"/>
    <mergeCell ref="V50:W50"/>
    <mergeCell ref="A44:D44"/>
    <mergeCell ref="Q45:S45"/>
    <mergeCell ref="A45:D45"/>
    <mergeCell ref="E45:G45"/>
    <mergeCell ref="H45:J45"/>
    <mergeCell ref="N45:P45"/>
    <mergeCell ref="N44:P44"/>
    <mergeCell ref="E44:G44"/>
    <mergeCell ref="H44:J44"/>
    <mergeCell ref="K45:M45"/>
    <mergeCell ref="AO48:AP48"/>
    <mergeCell ref="AQ48:AR48"/>
    <mergeCell ref="AS48:AT48"/>
    <mergeCell ref="N49:O49"/>
    <mergeCell ref="L49:M49"/>
    <mergeCell ref="P49:Q49"/>
    <mergeCell ref="P51:Q51"/>
    <mergeCell ref="R51:S51"/>
    <mergeCell ref="T49:U49"/>
    <mergeCell ref="AK48:AL48"/>
    <mergeCell ref="AM48:AN48"/>
    <mergeCell ref="T50:U50"/>
    <mergeCell ref="AB44:AC44"/>
    <mergeCell ref="H43:J43"/>
    <mergeCell ref="R49:S49"/>
    <mergeCell ref="A1:G1"/>
    <mergeCell ref="H1:K1"/>
    <mergeCell ref="L1:O1"/>
    <mergeCell ref="T34:U34"/>
    <mergeCell ref="T35:U35"/>
    <mergeCell ref="T36:U36"/>
    <mergeCell ref="V24:W24"/>
    <mergeCell ref="V26:W26"/>
    <mergeCell ref="V28:W28"/>
    <mergeCell ref="V29:W29"/>
    <mergeCell ref="V31:W31"/>
    <mergeCell ref="V30:W30"/>
    <mergeCell ref="V33:W33"/>
    <mergeCell ref="V34:W34"/>
    <mergeCell ref="T30:U30"/>
    <mergeCell ref="T33:U33"/>
    <mergeCell ref="T45:W45"/>
    <mergeCell ref="A40:D41"/>
    <mergeCell ref="E40:G40"/>
    <mergeCell ref="T42:W42"/>
    <mergeCell ref="K42:M42"/>
    <mergeCell ref="H54:I54"/>
    <mergeCell ref="J54:K54"/>
    <mergeCell ref="T57:U57"/>
    <mergeCell ref="P55:Q55"/>
    <mergeCell ref="H48:K48"/>
    <mergeCell ref="L48:O48"/>
    <mergeCell ref="P48:S48"/>
    <mergeCell ref="AL7:AN7"/>
    <mergeCell ref="AL11:AN11"/>
    <mergeCell ref="AL12:AN12"/>
    <mergeCell ref="V35:W35"/>
    <mergeCell ref="Q42:S42"/>
    <mergeCell ref="V36:W36"/>
    <mergeCell ref="D33:O33"/>
    <mergeCell ref="D34:O34"/>
    <mergeCell ref="D35:O35"/>
    <mergeCell ref="AL24:AN24"/>
    <mergeCell ref="AL25:AN25"/>
    <mergeCell ref="AL15:AN15"/>
    <mergeCell ref="AL16:AN16"/>
    <mergeCell ref="AL17:AN17"/>
    <mergeCell ref="AL18:AN18"/>
    <mergeCell ref="T44:W44"/>
    <mergeCell ref="H40:M40"/>
    <mergeCell ref="AL19:AN19"/>
    <mergeCell ref="AL20:AN20"/>
    <mergeCell ref="AL21:AN21"/>
    <mergeCell ref="AL22:AN22"/>
    <mergeCell ref="AL23:AN23"/>
    <mergeCell ref="V159:W159"/>
    <mergeCell ref="T155:U155"/>
    <mergeCell ref="Q43:S43"/>
    <mergeCell ref="T43:W43"/>
    <mergeCell ref="T51:U51"/>
    <mergeCell ref="V54:W54"/>
    <mergeCell ref="AD44:AF44"/>
    <mergeCell ref="V49:W49"/>
    <mergeCell ref="T48:W48"/>
    <mergeCell ref="P53:Q53"/>
    <mergeCell ref="R53:S53"/>
    <mergeCell ref="M140:Q140"/>
    <mergeCell ref="R62:U62"/>
    <mergeCell ref="L58:M58"/>
    <mergeCell ref="L54:M54"/>
    <mergeCell ref="N54:O54"/>
    <mergeCell ref="P54:Q54"/>
    <mergeCell ref="R54:S54"/>
    <mergeCell ref="T54:U54"/>
  </mergeCells>
  <conditionalFormatting sqref="T21:U24 T30 T34:T36 T26:U26 T25 T28:U29 T31:U33">
    <cfRule type="cellIs" dxfId="12" priority="40" operator="notEqual">
      <formula>AD21</formula>
    </cfRule>
  </conditionalFormatting>
  <conditionalFormatting sqref="V19:W20 V29:V36">
    <cfRule type="cellIs" dxfId="11" priority="39" operator="notEqual">
      <formula>AE19</formula>
    </cfRule>
  </conditionalFormatting>
  <conditionalFormatting sqref="T19:U20">
    <cfRule type="cellIs" dxfId="10" priority="38" operator="notEqual">
      <formula>AD19</formula>
    </cfRule>
  </conditionalFormatting>
  <conditionalFormatting sqref="V28:W28 V21:W26">
    <cfRule type="cellIs" dxfId="9" priority="37" operator="notEqual">
      <formula>AE21</formula>
    </cfRule>
  </conditionalFormatting>
  <conditionalFormatting sqref="F54 N50:N53 N55:N58 F50:H53 F55:H58 J51:J53 L50:L53 L55:L58 J55:J58">
    <cfRule type="cellIs" dxfId="8" priority="36" operator="greaterThan">
      <formula>"P"</formula>
    </cfRule>
  </conditionalFormatting>
  <conditionalFormatting sqref="V17:W18">
    <cfRule type="cellIs" dxfId="7" priority="35" operator="notEqual">
      <formula>AE17</formula>
    </cfRule>
  </conditionalFormatting>
  <conditionalFormatting sqref="T17:U18">
    <cfRule type="cellIs" dxfId="6" priority="34" operator="notEqual">
      <formula>AD17</formula>
    </cfRule>
  </conditionalFormatting>
  <conditionalFormatting sqref="T38:W38">
    <cfRule type="expression" dxfId="5" priority="28">
      <formula>$AC$38&gt;40</formula>
    </cfRule>
  </conditionalFormatting>
  <conditionalFormatting sqref="H42:M42">
    <cfRule type="expression" dxfId="4" priority="22">
      <formula>$AB$42</formula>
    </cfRule>
  </conditionalFormatting>
  <conditionalFormatting sqref="K42:M42">
    <cfRule type="colorScale" priority="10">
      <colorScale>
        <cfvo type="min"/>
        <cfvo type="max"/>
        <color theme="0"/>
        <color theme="0"/>
      </colorScale>
    </cfRule>
    <cfRule type="expression" dxfId="3" priority="21">
      <formula>$AC$42</formula>
    </cfRule>
  </conditionalFormatting>
  <conditionalFormatting sqref="Q42:S42">
    <cfRule type="colorScale" priority="11">
      <colorScale>
        <cfvo type="min"/>
        <cfvo type="max"/>
        <color theme="0"/>
        <color theme="0"/>
      </colorScale>
    </cfRule>
    <cfRule type="expression" priority="12">
      <formula>"H36;K36;N36;Q36;H37;K37;N37;Q37;H38;K38;N38;Q38"</formula>
    </cfRule>
    <cfRule type="expression" dxfId="2" priority="14">
      <formula>$AB$42</formula>
    </cfRule>
  </conditionalFormatting>
  <conditionalFormatting sqref="Q42:S42">
    <cfRule type="expression" dxfId="1" priority="13">
      <formula>$AC$42</formula>
    </cfRule>
  </conditionalFormatting>
  <conditionalFormatting sqref="H42:J42">
    <cfRule type="colorScale" priority="6">
      <colorScale>
        <cfvo type="min"/>
        <cfvo type="max"/>
        <color theme="0"/>
        <color theme="0"/>
      </colorScale>
    </cfRule>
  </conditionalFormatting>
  <dataValidations count="6">
    <dataValidation type="list" allowBlank="1" showInputMessage="1" showErrorMessage="1" sqref="AB8:AB10">
      <formula1>$AB$8</formula1>
    </dataValidation>
    <dataValidation type="list" allowBlank="1" showInputMessage="1" showErrorMessage="1" sqref="R8:W8">
      <formula1>_xlnm.Criteria</formula1>
    </dataValidation>
    <dataValidation type="list" allowBlank="1" showInputMessage="1" showErrorMessage="1" sqref="R9:W9">
      <formula1>$AC$8:$AC$11</formula1>
    </dataValidation>
    <dataValidation type="list" allowBlank="1" showInputMessage="1" showErrorMessage="1" sqref="A4:W4">
      <formula1>$AL$16:$AL$23</formula1>
    </dataValidation>
    <dataValidation type="list" allowBlank="1" showInputMessage="1" showErrorMessage="1" sqref="E7:L7">
      <formula1>$AL$8:$AL$10</formula1>
    </dataValidation>
    <dataValidation type="list" allowBlank="1" showInputMessage="1" showErrorMessage="1" sqref="E8:L8">
      <formula1>$AU$63:$AU$109</formula1>
    </dataValidation>
  </dataValidations>
  <printOptions horizontalCentered="1" verticalCentered="1"/>
  <pageMargins left="0.39370078740157483" right="0.39370078740157483" top="0.19685039370078741" bottom="0.11811023622047245" header="0.31496062992125984" footer="0.31496062992125984"/>
  <pageSetup paperSize="9" scale="78" orientation="portrait" r:id="rId1"/>
  <headerFooter alignWithMargins="0">
    <oddFooter>&amp;R.</oddFooter>
  </headerFooter>
  <ignoredErrors>
    <ignoredError sqref="A133:W136 A170:W170 A159:C159 T168:W168 A178:W178 A173:D173 U173:W173 F173:G173 A148:C148 C147 B168 P148:W148 P149:W149 P150:W150 P151:W151 B157:C157 P147:U147 B160:C160 A138:W146 A137:E137 G137:W137 A193:W194 A192 A180:W184 A179:K179 A199:W201 A195 A196 A197 C197:W197 A172:D172 B171:D171 U171:W171 O171:S171 I171:M171 A177:K177 M177:W177 F171:G171 T172:W172 W147 P159:S160 T158:W160 T152:W154 B149:C154 P152:S154 C155 A186:W191 A185:F185 H185 L185 P185 T185 A198:V198 B169:W169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F0"/>
  </sheetPr>
  <dimension ref="A1:M24"/>
  <sheetViews>
    <sheetView workbookViewId="0">
      <selection activeCell="F13" sqref="F13"/>
    </sheetView>
  </sheetViews>
  <sheetFormatPr defaultRowHeight="12.75"/>
  <cols>
    <col min="1" max="1" width="5.7109375" customWidth="1"/>
    <col min="2" max="2" width="6.7109375" customWidth="1"/>
    <col min="3" max="6" width="20.7109375" customWidth="1"/>
    <col min="7" max="8" width="10.7109375" customWidth="1"/>
    <col min="9" max="13" width="20.7109375" customWidth="1"/>
  </cols>
  <sheetData>
    <row r="1" spans="1:13" ht="15.75">
      <c r="A1" s="656" t="str">
        <f>IF(DersYükü!A2="","",DersYükü!A2)</f>
        <v>T.C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</row>
    <row r="2" spans="1:13" ht="15" customHeight="1">
      <c r="A2" s="656" t="str">
        <f>IF(DersYükü!A3="","",DersYükü!A3)</f>
        <v>BALIKESİR ÜNİVERSİTESİ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</row>
    <row r="3" spans="1:13" ht="15" customHeight="1">
      <c r="A3" s="656" t="str">
        <f>IF(DersYükü!P17="","",DersYükü!P17)</f>
        <v>TIP FAKÜLTESİ</v>
      </c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</row>
    <row r="4" spans="1:13" ht="15" customHeight="1">
      <c r="A4" s="662" t="str">
        <f>CONCATENATE(DersYükü!R7," EĞİTİM ÖĞRETİM YILI ",DersYükü!R8," YARIYILI HAFTALIK DERS PROGRAMI")</f>
        <v>2020 - 2021 EĞİTİM ÖĞRETİM YILI BAHAR YARIYILI HAFTALIK DERS PROGRAMI</v>
      </c>
      <c r="B4" s="662"/>
      <c r="C4" s="662"/>
      <c r="D4" s="662"/>
      <c r="E4" s="662"/>
      <c r="F4" s="662"/>
      <c r="G4" s="662"/>
      <c r="H4" s="662"/>
      <c r="I4" s="662"/>
      <c r="J4" s="662"/>
      <c r="K4" s="662"/>
      <c r="L4" s="662"/>
      <c r="M4" s="662"/>
    </row>
    <row r="5" spans="1:13" ht="15" customHeight="1">
      <c r="A5" s="179"/>
      <c r="B5" s="179"/>
      <c r="C5" s="179"/>
      <c r="D5" s="179"/>
      <c r="E5" s="179"/>
      <c r="F5" s="654" t="str">
        <f xml:space="preserve"> DersYükü!H5</f>
        <v>06.01.2020 - 10.01.2020</v>
      </c>
      <c r="G5" s="654"/>
      <c r="H5" s="655" t="s">
        <v>96</v>
      </c>
      <c r="I5" s="655"/>
      <c r="J5" s="655"/>
      <c r="K5" s="179"/>
      <c r="L5" s="179"/>
      <c r="M5" s="179"/>
    </row>
    <row r="6" spans="1:13" ht="12.2" customHeight="1">
      <c r="A6" s="73"/>
      <c r="B6" s="73"/>
      <c r="C6" s="73"/>
      <c r="D6" s="73"/>
      <c r="E6" s="73"/>
      <c r="F6" s="73"/>
      <c r="G6" s="73"/>
      <c r="H6" s="178"/>
      <c r="I6" s="178"/>
      <c r="J6" s="178"/>
      <c r="K6" s="73"/>
      <c r="L6" s="73"/>
      <c r="M6" s="73"/>
    </row>
    <row r="7" spans="1:13" ht="24.95" customHeight="1">
      <c r="A7" s="663" t="str">
        <f>IF([1]DersYükü!A31="","",[1]DersYükü!A31)</f>
        <v xml:space="preserve">      S A A T</v>
      </c>
      <c r="B7" s="664"/>
      <c r="C7" s="667" t="str">
        <f>IF(DersYükü!F48="","",DersYükü!F48)</f>
        <v>PAZARTESİ</v>
      </c>
      <c r="D7" s="668"/>
      <c r="E7" s="669" t="str">
        <f>IF(DersYükü!H48="","",DersYükü!H48)</f>
        <v xml:space="preserve"> S A L I</v>
      </c>
      <c r="F7" s="669"/>
      <c r="G7" s="667" t="str">
        <f>IF(DersYükü!L48="","",DersYükü!L48)</f>
        <v>ÇARŞAMBA</v>
      </c>
      <c r="H7" s="670"/>
      <c r="I7" s="668"/>
      <c r="J7" s="669" t="str">
        <f>IF(DersYükü!P48="","",DersYükü!P48)</f>
        <v xml:space="preserve">    PERŞEMBE</v>
      </c>
      <c r="K7" s="669"/>
      <c r="L7" s="667" t="str">
        <f>IF(DersYükü!T45="","",DersYükü!T48)</f>
        <v xml:space="preserve"> C  U  M  A</v>
      </c>
      <c r="M7" s="671"/>
    </row>
    <row r="8" spans="1:13" ht="24.95" customHeight="1">
      <c r="A8" s="665"/>
      <c r="B8" s="666"/>
      <c r="C8" s="59" t="s">
        <v>13</v>
      </c>
      <c r="D8" s="60" t="s">
        <v>54</v>
      </c>
      <c r="E8" s="48" t="s">
        <v>13</v>
      </c>
      <c r="F8" s="47" t="s">
        <v>54</v>
      </c>
      <c r="G8" s="672" t="s">
        <v>13</v>
      </c>
      <c r="H8" s="673"/>
      <c r="I8" s="60" t="s">
        <v>54</v>
      </c>
      <c r="J8" s="48" t="s">
        <v>13</v>
      </c>
      <c r="K8" s="47" t="s">
        <v>54</v>
      </c>
      <c r="L8" s="59" t="s">
        <v>13</v>
      </c>
      <c r="M8" s="61" t="s">
        <v>54</v>
      </c>
    </row>
    <row r="9" spans="1:13" ht="54.95" customHeight="1">
      <c r="A9" s="153">
        <v>1</v>
      </c>
      <c r="B9" s="125" t="str">
        <f>IF(DersYükü!B50="","",DersYükü!B50)</f>
        <v>08.30 - 09.15</v>
      </c>
      <c r="C9" s="124" t="str">
        <f>IF(DersYükü!AK50="","",DersYükü!AK50)</f>
        <v xml:space="preserve">5108 - Enfeksiyon Hastalıkları </v>
      </c>
      <c r="D9" s="126" t="str">
        <f>IF(DersYükü!AL50="","",DersYükü!AL50)</f>
        <v/>
      </c>
      <c r="E9" s="127" t="str">
        <f>IF(DersYükü!AM50="","",DersYükü!AM50)</f>
        <v xml:space="preserve">701 - Tıpta Uzmanlık </v>
      </c>
      <c r="F9" s="128" t="str">
        <f>IF(DersYükü!AN50="","",DersYükü!AN50)</f>
        <v/>
      </c>
      <c r="G9" s="674" t="str">
        <f>IF(DersYükü!AO50="","",DersYükü!AO50)</f>
        <v>702 - Tıpta Uzmanlık</v>
      </c>
      <c r="H9" s="675"/>
      <c r="I9" s="126" t="str">
        <f>IF(DersYükü!AP50="","",DersYükü!AP50)</f>
        <v/>
      </c>
      <c r="J9" s="127" t="str">
        <f>IF(DersYükü!AQ50="","",DersYükü!AQ50)</f>
        <v/>
      </c>
      <c r="K9" s="128" t="str">
        <f>IF(DersYükü!AR50="","",DersYükü!AR50)</f>
        <v>702 - Tıpta Uzmanlık</v>
      </c>
      <c r="L9" s="129" t="str">
        <f>IF(DersYükü!AS50="","",DersYükü!AS50)</f>
        <v/>
      </c>
      <c r="M9" s="130" t="str">
        <f>IF(DersYükü!AT50="","",DersYükü!AT50)</f>
        <v>703 - Tıpta Uzmanlık</v>
      </c>
    </row>
    <row r="10" spans="1:13" ht="54.95" customHeight="1">
      <c r="A10" s="154">
        <v>2</v>
      </c>
      <c r="B10" s="125" t="str">
        <f>IF(DersYükü!B51="","",DersYükü!B51)</f>
        <v>09.25 - 10.10</v>
      </c>
      <c r="C10" s="131" t="str">
        <f>IF(DersYükü!AK51="","",DersYükü!AK51)</f>
        <v>3101- Enfeksiyon Hastalıkları</v>
      </c>
      <c r="D10" s="132" t="str">
        <f>IF(DersYükü!AL51="","",DersYükü!AL51)</f>
        <v/>
      </c>
      <c r="E10" s="133" t="str">
        <f>IF(DersYükü!AM51="","",DersYükü!AM51)</f>
        <v xml:space="preserve">701 - Tıpta Uzmanlık </v>
      </c>
      <c r="F10" s="134" t="str">
        <f>IF(DersYükü!AN51="","",DersYükü!AN51)</f>
        <v/>
      </c>
      <c r="G10" s="676" t="str">
        <f>IF(DersYükü!AO51="","",DersYükü!AO51)</f>
        <v>702 - Tıpta Uzmanlık</v>
      </c>
      <c r="H10" s="677"/>
      <c r="I10" s="132" t="str">
        <f>IF(DersYükü!AP51="","",DersYükü!AP51)</f>
        <v/>
      </c>
      <c r="J10" s="133" t="str">
        <f>IF(DersYükü!AQ51="","",DersYükü!AQ51)</f>
        <v/>
      </c>
      <c r="K10" s="134" t="str">
        <f>IF(DersYükü!AR51="","",DersYükü!AR51)</f>
        <v>702 - Tıpta Uzmanlık</v>
      </c>
      <c r="L10" s="131" t="str">
        <f>IF(DersYükü!AS51="","",DersYükü!AS51)</f>
        <v/>
      </c>
      <c r="M10" s="135" t="str">
        <f>IF(DersYükü!AT51="","",DersYükü!AT51)</f>
        <v>704 - Tıpta Uzmanlık + ( 6114 Dönem 6  )</v>
      </c>
    </row>
    <row r="11" spans="1:13" ht="54.95" customHeight="1">
      <c r="A11" s="154">
        <v>3</v>
      </c>
      <c r="B11" s="125" t="str">
        <f>IF(DersYükü!B52="","",DersYükü!B52)</f>
        <v>10.20 - 11.05</v>
      </c>
      <c r="C11" s="131" t="str">
        <f>IF(DersYükü!AK52="","",DersYükü!AK52)</f>
        <v xml:space="preserve">5108 - Enfeksiyon Hastalıkları </v>
      </c>
      <c r="D11" s="132" t="str">
        <f>IF(DersYükü!AL52="","",DersYükü!AL52)</f>
        <v/>
      </c>
      <c r="E11" s="133" t="str">
        <f>IF(DersYükü!AM52="","",DersYükü!AM52)</f>
        <v xml:space="preserve">701 - Tıpta Uzmanlık </v>
      </c>
      <c r="F11" s="134" t="str">
        <f>IF(DersYükü!AN52="","",DersYükü!AN52)</f>
        <v/>
      </c>
      <c r="G11" s="676" t="str">
        <f>IF(DersYükü!AO52="","",DersYükü!AO52)</f>
        <v>6112 - Enfeksiyon Hastalıkları</v>
      </c>
      <c r="H11" s="677"/>
      <c r="I11" s="132" t="str">
        <f>IF(DersYükü!AP52="","",DersYükü!AP52)</f>
        <v/>
      </c>
      <c r="J11" s="133" t="str">
        <f>IF(DersYükü!AQ52="","",DersYükü!AQ52)</f>
        <v/>
      </c>
      <c r="K11" s="134" t="str">
        <f>IF(DersYükü!AR52="","",DersYükü!AR52)</f>
        <v>702 - Tıpta Uzmanlık</v>
      </c>
      <c r="L11" s="131" t="str">
        <f>IF(DersYükü!AS52="","",DersYükü!AS52)</f>
        <v/>
      </c>
      <c r="M11" s="135" t="str">
        <f>IF(DersYükü!AT52="","",DersYükü!AT52)</f>
        <v>704 - Tıpta Uzmanlık + ( 6114 Dönem 6  )</v>
      </c>
    </row>
    <row r="12" spans="1:13" ht="54.95" customHeight="1">
      <c r="A12" s="154">
        <v>4</v>
      </c>
      <c r="B12" s="125" t="str">
        <f>IF(DersYükü!B53="","",DersYükü!B53)</f>
        <v>11.15 - 12.00</v>
      </c>
      <c r="C12" s="136" t="str">
        <f>IF(DersYükü!AK53="","",DersYükü!AK53)</f>
        <v>3101- Enfeksiyon Hastalıkları</v>
      </c>
      <c r="D12" s="137" t="str">
        <f>IF(DersYükü!AL53="","",DersYükü!AL53)</f>
        <v/>
      </c>
      <c r="E12" s="138" t="str">
        <f>IF(DersYükü!AM53="","",DersYükü!AM53)</f>
        <v>6112 - Enfeksiyon Hastalıkları</v>
      </c>
      <c r="F12" s="139" t="str">
        <f>IF(DersYükü!AN53="","",DersYükü!AN53)</f>
        <v/>
      </c>
      <c r="G12" s="678" t="str">
        <f>IF(DersYükü!AO53="","",DersYükü!AO53)</f>
        <v>6112 - Enfeksiyon Hastalıkları</v>
      </c>
      <c r="H12" s="679"/>
      <c r="I12" s="137" t="str">
        <f>IF(DersYükü!AP53="","",DersYükü!AP53)</f>
        <v/>
      </c>
      <c r="J12" s="138" t="str">
        <f>IF(DersYükü!AQ53="","",DersYükü!AQ53)</f>
        <v/>
      </c>
      <c r="K12" s="139" t="str">
        <f>IF(DersYükü!AR53="","",DersYükü!AR53)</f>
        <v>702 - Tıpta Uzmanlık</v>
      </c>
      <c r="L12" s="136" t="str">
        <f>IF(DersYükü!AS53="","",DersYükü!AS53)</f>
        <v/>
      </c>
      <c r="M12" s="140" t="str">
        <f>IF(DersYükü!AT53="","",DersYükü!AT53)</f>
        <v>6112 - Enfeksiyon Hastalıkları</v>
      </c>
    </row>
    <row r="13" spans="1:13" ht="31.5">
      <c r="A13" s="161"/>
      <c r="B13" s="162" t="str">
        <f>IF(DersYükü!B54="","",DersYükü!B54)</f>
        <v>12.30 - 13.15</v>
      </c>
      <c r="C13" s="156" t="str">
        <f>IF(DersYükü!AK54="","",DersYükü!AK54)</f>
        <v/>
      </c>
      <c r="D13" s="157" t="str">
        <f>IF(DersYükü!AL54="","",DersYükü!AL54)</f>
        <v/>
      </c>
      <c r="E13" s="158" t="str">
        <f>IF(DersYükü!AM54="","",DersYükü!AM54)</f>
        <v/>
      </c>
      <c r="F13" s="159" t="str">
        <f>IF(DersYükü!AN54="","",DersYükü!AN54)</f>
        <v/>
      </c>
      <c r="G13" s="680" t="str">
        <f>IF(DersYükü!AO54="","",DersYükü!AO54)</f>
        <v/>
      </c>
      <c r="H13" s="681"/>
      <c r="I13" s="157" t="str">
        <f>IF(DersYükü!AP54="","",DersYükü!AP54)</f>
        <v/>
      </c>
      <c r="J13" s="158" t="str">
        <f>IF(DersYükü!AQ54="","",DersYükü!AQ54)</f>
        <v/>
      </c>
      <c r="K13" s="159" t="str">
        <f>IF(DersYükü!AR54="","",DersYükü!AR54)</f>
        <v/>
      </c>
      <c r="L13" s="156" t="str">
        <f>IF(DersYükü!AS54="","",DersYükü!AS54)</f>
        <v/>
      </c>
      <c r="M13" s="160" t="str">
        <f>IF(DersYükü!AT54="","",DersYükü!AT54)</f>
        <v/>
      </c>
    </row>
    <row r="14" spans="1:13" ht="54.95" customHeight="1">
      <c r="A14" s="154">
        <v>5</v>
      </c>
      <c r="B14" s="125" t="str">
        <f>IF(DersYükü!B55="","",DersYükü!B55)</f>
        <v>13.25 - 14.10</v>
      </c>
      <c r="C14" s="141" t="str">
        <f>IF(DersYükü!AK55="","",DersYükü!AK55)</f>
        <v xml:space="preserve">5108 - Enfeksiyon Hastalıkları </v>
      </c>
      <c r="D14" s="142" t="str">
        <f>IF(DersYükü!AL55="","",DersYükü!AL55)</f>
        <v/>
      </c>
      <c r="E14" s="143" t="str">
        <f>IF(DersYükü!AM55="","",DersYükü!AM55)</f>
        <v xml:space="preserve">701 - Tıpta Uzmanlık </v>
      </c>
      <c r="F14" s="144" t="str">
        <f>IF(DersYükü!AN55="","",DersYükü!AN55)</f>
        <v/>
      </c>
      <c r="G14" s="674" t="str">
        <f>IF(DersYükü!AO55="","",DersYükü!AO55)</f>
        <v>705 - Tıpta Uzmanlık</v>
      </c>
      <c r="H14" s="675"/>
      <c r="I14" s="142" t="str">
        <f>IF(DersYükü!AP55="","",DersYükü!AP55)</f>
        <v/>
      </c>
      <c r="J14" s="143" t="str">
        <f>IF(DersYükü!AQ55="","",DersYükü!AQ55)</f>
        <v>704 - Tıpta Uzmanlık + ( 6114 Dönem 6  )</v>
      </c>
      <c r="K14" s="144" t="str">
        <f>IF(DersYükü!AR55="","",DersYükü!AR55)</f>
        <v/>
      </c>
      <c r="L14" s="141" t="str">
        <f>IF(DersYükü!AS55="","",DersYükü!AS55)</f>
        <v/>
      </c>
      <c r="M14" s="145" t="str">
        <f>IF(DersYükü!AT55="","",DersYükü!AT55)</f>
        <v>705 - Tıpta Uzmanlık</v>
      </c>
    </row>
    <row r="15" spans="1:13" ht="54.95" customHeight="1">
      <c r="A15" s="154">
        <v>6</v>
      </c>
      <c r="B15" s="125" t="str">
        <f>IF(DersYükü!B56="","",DersYükü!B56)</f>
        <v>14.20 - 15.05</v>
      </c>
      <c r="C15" s="131" t="str">
        <f>IF(DersYükü!AK56="","",DersYükü!AK56)</f>
        <v xml:space="preserve">5108 - Enfeksiyon Hastalıkları </v>
      </c>
      <c r="D15" s="132" t="str">
        <f>IF(DersYükü!AL56="","",DersYükü!AL56)</f>
        <v/>
      </c>
      <c r="E15" s="133" t="str">
        <f>IF(DersYükü!AM56="","",DersYükü!AM56)</f>
        <v xml:space="preserve">701 - Tıpta Uzmanlık </v>
      </c>
      <c r="F15" s="134" t="str">
        <f>IF(DersYükü!AN56="","",DersYükü!AN56)</f>
        <v/>
      </c>
      <c r="G15" s="676" t="str">
        <f>IF(DersYükü!AO56="","",DersYükü!AO56)</f>
        <v>702 - Tıpta Uzmanlık</v>
      </c>
      <c r="H15" s="677"/>
      <c r="I15" s="132" t="str">
        <f>IF(DersYükü!AP56="","",DersYükü!AP56)</f>
        <v/>
      </c>
      <c r="J15" s="133" t="str">
        <f>IF(DersYükü!AQ56="","",DersYükü!AQ56)</f>
        <v>703 - Tıpta Uzmanlık</v>
      </c>
      <c r="K15" s="134" t="str">
        <f>IF(DersYükü!AR56="","",DersYükü!AR56)</f>
        <v/>
      </c>
      <c r="L15" s="131" t="str">
        <f>IF(DersYükü!AS56="","",DersYükü!AS56)</f>
        <v/>
      </c>
      <c r="M15" s="135" t="str">
        <f>IF(DersYükü!AT56="","",DersYükü!AT56)</f>
        <v>705 - Tıpta Uzmanlık</v>
      </c>
    </row>
    <row r="16" spans="1:13" ht="54.95" customHeight="1">
      <c r="A16" s="154">
        <v>7</v>
      </c>
      <c r="B16" s="125" t="str">
        <f>IF(DersYükü!B57="","",DersYükü!B57)</f>
        <v>15.15 - 16.00</v>
      </c>
      <c r="C16" s="131" t="str">
        <f>IF(DersYükü!AK57="","",DersYükü!AK57)</f>
        <v/>
      </c>
      <c r="D16" s="132" t="str">
        <f>IF(DersYükü!AL57="","",DersYükü!AL57)</f>
        <v xml:space="preserve">5108 - Enfeksiyon Hastalıkları </v>
      </c>
      <c r="E16" s="133" t="str">
        <f>IF(DersYükü!AM57="","",DersYükü!AM57)</f>
        <v/>
      </c>
      <c r="F16" s="134" t="str">
        <f>IF(DersYükü!AN57="","",DersYükü!AN57)</f>
        <v xml:space="preserve">701 - Tıpta Uzmanlık </v>
      </c>
      <c r="G16" s="676" t="str">
        <f>IF(DersYükü!AO57="","",DersYükü!AO57)</f>
        <v>702 - Tıpta Uzmanlık</v>
      </c>
      <c r="H16" s="677"/>
      <c r="I16" s="132" t="str">
        <f>IF(DersYükü!AP57="","",DersYükü!AP57)</f>
        <v/>
      </c>
      <c r="J16" s="133" t="str">
        <f>IF(DersYükü!AQ57="","",DersYükü!AQ57)</f>
        <v/>
      </c>
      <c r="K16" s="134" t="str">
        <f>IF(DersYükü!AR57="","",DersYükü!AR57)</f>
        <v>703 - Tıpta Uzmanlık</v>
      </c>
      <c r="L16" s="131" t="str">
        <f>IF(DersYükü!AS57="","",DersYükü!AS57)</f>
        <v/>
      </c>
      <c r="M16" s="135" t="str">
        <f>IF(DersYükü!AT57="","",DersYükü!AT57)</f>
        <v>6112 - Enfeksiyon Hastalıkları</v>
      </c>
    </row>
    <row r="17" spans="1:13" ht="54.95" customHeight="1">
      <c r="A17" s="155">
        <v>8</v>
      </c>
      <c r="B17" s="60" t="str">
        <f>IF(DersYükü!B58="","",DersYükü!B58)</f>
        <v>16.10 - 16.55</v>
      </c>
      <c r="C17" s="146" t="str">
        <f>IF(DersYükü!AK58="","",DersYükü!AK58)</f>
        <v/>
      </c>
      <c r="D17" s="147" t="str">
        <f>IF(DersYükü!AL58="","",DersYükü!AL58)</f>
        <v xml:space="preserve">5108 - Enfeksiyon Hastalıkları </v>
      </c>
      <c r="E17" s="148" t="str">
        <f>IF(DersYükü!AM58="","",DersYükü!AM58)</f>
        <v/>
      </c>
      <c r="F17" s="149" t="str">
        <f>IF(DersYükü!AN58="","",DersYükü!AN58)</f>
        <v xml:space="preserve">701 - Tıpta Uzmanlık </v>
      </c>
      <c r="G17" s="678" t="str">
        <f>IF(DersYükü!AO58="","",DersYükü!AO58)</f>
        <v>702 - Tıpta Uzmanlık</v>
      </c>
      <c r="H17" s="679"/>
      <c r="I17" s="147" t="str">
        <f>IF(DersYükü!AP58="","",DersYükü!AP58)</f>
        <v/>
      </c>
      <c r="J17" s="148" t="str">
        <f>IF(DersYükü!AQ58="","",DersYükü!AQ58)</f>
        <v/>
      </c>
      <c r="K17" s="149" t="str">
        <f>IF(DersYükü!AR58="","",DersYükü!AR58)</f>
        <v>703 - Tıpta Uzmanlık</v>
      </c>
      <c r="L17" s="146" t="str">
        <f>IF(DersYükü!AS58="","",DersYükü!AS58)</f>
        <v/>
      </c>
      <c r="M17" s="150" t="str">
        <f>IF(DersYükü!AT58="","",DersYükü!AT58)</f>
        <v>6112 - Enfeksiyon Hastalıkları</v>
      </c>
    </row>
    <row r="18" spans="1:13" ht="15.75">
      <c r="A18" s="151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</row>
    <row r="19" spans="1:13" ht="15.75">
      <c r="A19" s="151"/>
      <c r="B19" s="152"/>
      <c r="C19" s="656" t="str">
        <f>IF(DersYükü!A62="","",DersYükü!A62)</f>
        <v>Bilgilerin  doğru  olduğunu  kabul  ediyorum  ve  onaylıyorum.</v>
      </c>
      <c r="D19" s="656"/>
      <c r="E19" s="656"/>
      <c r="F19" s="656"/>
      <c r="G19" s="656"/>
      <c r="H19" s="175"/>
      <c r="I19" s="72"/>
      <c r="J19" s="56"/>
      <c r="K19" s="49">
        <f ca="1">TODAY()</f>
        <v>44364</v>
      </c>
      <c r="L19" s="57"/>
      <c r="M19" s="58"/>
    </row>
    <row r="20" spans="1:13" ht="39.950000000000003" customHeight="1">
      <c r="A20" s="151"/>
      <c r="B20" s="660"/>
      <c r="C20" s="660"/>
      <c r="D20" s="660"/>
      <c r="E20" s="661"/>
      <c r="F20" s="661"/>
      <c r="G20" s="661"/>
      <c r="H20" s="177"/>
      <c r="I20" s="660"/>
      <c r="J20" s="660"/>
      <c r="K20" s="151"/>
      <c r="L20" s="659"/>
      <c r="M20" s="659"/>
    </row>
    <row r="21" spans="1:13" ht="15.75" customHeight="1">
      <c r="A21" s="151"/>
      <c r="B21" s="657"/>
      <c r="C21" s="657"/>
      <c r="D21" s="657"/>
      <c r="E21" s="657" t="str">
        <f>IF(DersYükü!G65="","",DersYükü!G65)</f>
        <v/>
      </c>
      <c r="F21" s="657"/>
      <c r="G21" s="657"/>
      <c r="H21" s="176"/>
      <c r="I21" s="657" t="str">
        <f>IF(DersYükü!N65="","",DersYükü!N65)</f>
        <v/>
      </c>
      <c r="J21" s="657"/>
      <c r="K21" s="55"/>
      <c r="L21" s="658"/>
      <c r="M21" s="658"/>
    </row>
    <row r="22" spans="1:13" ht="15.75" customHeight="1">
      <c r="A22" s="151"/>
      <c r="B22" s="657" t="str">
        <f>IF(DersYükü!A9="","",DersYükü!A9)</f>
        <v>Adı ve Soyadı</v>
      </c>
      <c r="C22" s="657"/>
      <c r="D22" s="657"/>
      <c r="E22" s="657"/>
      <c r="F22" s="92"/>
      <c r="G22" s="657" t="str">
        <f>IF(DersYükü!A9="","",DersYükü!A9)</f>
        <v>Adı ve Soyadı</v>
      </c>
      <c r="H22" s="657"/>
      <c r="I22" s="657"/>
      <c r="J22" s="657"/>
      <c r="K22" s="658" t="str">
        <f>IF(DersYükü!A9="","",DersYükü!A9)</f>
        <v>Adı ve Soyadı</v>
      </c>
      <c r="L22" s="658"/>
      <c r="M22" s="658"/>
    </row>
    <row r="23" spans="1:13" ht="15.75" customHeight="1">
      <c r="A23" s="151"/>
      <c r="B23" s="657" t="str">
        <f>IF(DersYükü!E9="","",DersYükü!E9)</f>
        <v>Doç.Dr. İsmail Necati HAKYEMEZ</v>
      </c>
      <c r="C23" s="657"/>
      <c r="D23" s="657"/>
      <c r="E23" s="657"/>
      <c r="F23" s="92"/>
      <c r="G23" s="657" t="str">
        <f>IF(DersYükü!H64="","",DersYükü!H64)</f>
        <v>Doç.Dr. İsmail Necati HAKYEMEZ</v>
      </c>
      <c r="H23" s="657"/>
      <c r="I23" s="657"/>
      <c r="J23" s="657"/>
      <c r="K23" s="658" t="str">
        <f>IF(DersYükü!R64="","",DersYükü!R64)</f>
        <v>Prof.Dr. Ali Engin ULUSAL</v>
      </c>
      <c r="L23" s="658"/>
      <c r="M23" s="658"/>
    </row>
    <row r="24" spans="1:13" ht="15.75">
      <c r="A24" s="151"/>
      <c r="B24" s="657" t="str">
        <f>IF(DersYükü!A65="","",DersYükü!A65)</f>
        <v>Öğretim Üyesi</v>
      </c>
      <c r="C24" s="657"/>
      <c r="D24" s="657"/>
      <c r="E24" s="657"/>
      <c r="F24" s="151"/>
      <c r="G24" s="657" t="str">
        <f>IF(DersYükü!H65="","",DersYükü!H65)</f>
        <v xml:space="preserve"> Anabilim Dalı Başkanı</v>
      </c>
      <c r="H24" s="657"/>
      <c r="I24" s="657"/>
      <c r="J24" s="657"/>
      <c r="K24" s="658" t="str">
        <f>IF(DersYükü!R65="","",DersYükü!R65)</f>
        <v>Dekan</v>
      </c>
      <c r="L24" s="658"/>
      <c r="M24" s="658"/>
    </row>
  </sheetData>
  <sheetProtection algorithmName="SHA-512" hashValue="vPifAMsuQP8xhSm2SVK0tgX4PKMxERSO86RO74UJyPAoXNtSb1I2n4ZM8lA/0V5JyvokYJ/oowR9mHeXZ0Chgg==" saltValue="MTeUuYAGbL8xNl0+095l+g==" spinCount="100000" sheet="1" objects="1" scenarios="1"/>
  <mergeCells count="40">
    <mergeCell ref="B22:E22"/>
    <mergeCell ref="B23:E23"/>
    <mergeCell ref="B24:E24"/>
    <mergeCell ref="G23:J23"/>
    <mergeCell ref="G22:J22"/>
    <mergeCell ref="G24:J24"/>
    <mergeCell ref="K22:M22"/>
    <mergeCell ref="K24:M24"/>
    <mergeCell ref="K23:M23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C7:D7"/>
    <mergeCell ref="E7:F7"/>
    <mergeCell ref="G7:I7"/>
    <mergeCell ref="J7:K7"/>
    <mergeCell ref="L7:M7"/>
    <mergeCell ref="F5:G5"/>
    <mergeCell ref="H5:J5"/>
    <mergeCell ref="A1:M1"/>
    <mergeCell ref="C19:G19"/>
    <mergeCell ref="E21:G21"/>
    <mergeCell ref="I21:J21"/>
    <mergeCell ref="L21:M21"/>
    <mergeCell ref="B21:D21"/>
    <mergeCell ref="L20:M20"/>
    <mergeCell ref="I20:J20"/>
    <mergeCell ref="E20:G20"/>
    <mergeCell ref="B20:D20"/>
    <mergeCell ref="A2:M2"/>
    <mergeCell ref="A3:M3"/>
    <mergeCell ref="A4:M4"/>
    <mergeCell ref="A7:B8"/>
  </mergeCells>
  <conditionalFormatting sqref="C19:D19 J19 E7 G7:H7 J7 C8:G8 L7 C7 A7 E21 A1:A3 B21:B24 I21 F22:H23 G24:H24 L21 K22:K24 B9:G17 I8:M17">
    <cfRule type="containsErrors" dxfId="0" priority="1">
      <formula>ISERROR(A1)</formula>
    </cfRule>
  </conditionalFormatting>
  <printOptions horizontalCentered="1"/>
  <pageMargins left="0.35433070866141736" right="0.35433070866141736" top="0.47244094488188981" bottom="0.35433070866141736" header="0.31496062992125984" footer="0.31496062992125984"/>
  <pageSetup paperSize="9" scale="65" orientation="landscape" verticalDpi="0" r:id="rId1"/>
  <headerFooter>
    <oddFooter>&amp;R.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5</vt:i4>
      </vt:variant>
    </vt:vector>
  </HeadingPairs>
  <TitlesOfParts>
    <vt:vector size="7" baseType="lpstr">
      <vt:lpstr>DersYükü</vt:lpstr>
      <vt:lpstr>DersProg</vt:lpstr>
      <vt:lpstr>BİRİMİ</vt:lpstr>
      <vt:lpstr>DersYükü!ders1</vt:lpstr>
      <vt:lpstr>DersYükü!ders2</vt:lpstr>
      <vt:lpstr>DersYükü!Olcut</vt:lpstr>
      <vt:lpstr>DersYükü!Yazdırma_Alanı</vt:lpstr>
    </vt:vector>
  </TitlesOfParts>
  <Company>fen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</dc:creator>
  <cp:lastModifiedBy>tıp fakültesi</cp:lastModifiedBy>
  <cp:lastPrinted>2021-06-16T09:03:56Z</cp:lastPrinted>
  <dcterms:created xsi:type="dcterms:W3CDTF">2004-01-15T18:00:56Z</dcterms:created>
  <dcterms:modified xsi:type="dcterms:W3CDTF">2021-06-17T07:56:45Z</dcterms:modified>
</cp:coreProperties>
</file>